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80" yWindow="15" windowWidth="15480" windowHeight="7455" activeTab="2"/>
  </bookViews>
  <sheets>
    <sheet name="Orçamento Resumo" sheetId="3" r:id="rId1"/>
    <sheet name="Orçamento Sintético" sheetId="2" r:id="rId2"/>
    <sheet name="Memória de Cálculo" sheetId="10" r:id="rId3"/>
    <sheet name="Composição do IFPB" sheetId="11" r:id="rId4"/>
    <sheet name="Cronograma" sheetId="12" r:id="rId5"/>
  </sheets>
  <definedNames>
    <definedName name="_xlnm.Print_Area" localSheetId="3">'Composição do IFPB'!$A$1:$H$19</definedName>
    <definedName name="_xlnm.Print_Area" localSheetId="4">Cronograma!$A$1:$R$22</definedName>
    <definedName name="_xlnm.Print_Area" localSheetId="2">'Memória de Cálculo'!$A$1:$I$566</definedName>
    <definedName name="_xlnm.Print_Area" localSheetId="0">'Orçamento Resumo'!$A$1:$F$22</definedName>
    <definedName name="_xlnm.Print_Area" localSheetId="1">'Orçamento Sintético'!$A$1:$H$134</definedName>
    <definedName name="_xlnm.Print_Titles" localSheetId="0">'Orçamento Resumo'!$1:$4</definedName>
  </definedNames>
  <calcPr calcId="145621"/>
</workbook>
</file>

<file path=xl/calcChain.xml><?xml version="1.0" encoding="utf-8"?>
<calcChain xmlns="http://schemas.openxmlformats.org/spreadsheetml/2006/main">
  <c r="B12" i="12" l="1"/>
  <c r="B20" i="12"/>
  <c r="B19" i="12"/>
  <c r="B18" i="12"/>
  <c r="B17" i="12"/>
  <c r="B16" i="12"/>
  <c r="B15" i="12"/>
  <c r="B14" i="12"/>
  <c r="B13" i="12"/>
  <c r="B11" i="12"/>
  <c r="B10" i="12"/>
  <c r="B9" i="12"/>
  <c r="B8" i="12"/>
  <c r="B7" i="12"/>
  <c r="B6" i="12"/>
  <c r="B19" i="3" l="1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H195" i="10" l="1"/>
  <c r="H187" i="10"/>
  <c r="H179" i="10"/>
  <c r="H171" i="10"/>
  <c r="G32" i="2"/>
  <c r="G33" i="2"/>
  <c r="G34" i="2"/>
  <c r="G35" i="2"/>
  <c r="G31" i="2"/>
  <c r="H108" i="10"/>
  <c r="H100" i="10"/>
  <c r="H92" i="10"/>
  <c r="H84" i="10"/>
  <c r="G21" i="2"/>
  <c r="G22" i="2"/>
  <c r="G23" i="2"/>
  <c r="G24" i="2"/>
  <c r="G222" i="10"/>
  <c r="G221" i="10"/>
  <c r="G220" i="10"/>
  <c r="G219" i="10"/>
  <c r="G218" i="10"/>
  <c r="G217" i="10"/>
  <c r="G216" i="10"/>
  <c r="G215" i="10"/>
  <c r="G214" i="10"/>
  <c r="G37" i="2"/>
  <c r="G153" i="10"/>
  <c r="G155" i="10" s="1"/>
  <c r="G38" i="2"/>
  <c r="G30" i="2"/>
  <c r="G223" i="10" l="1"/>
  <c r="H163" i="10"/>
  <c r="G230" i="10"/>
  <c r="G207" i="10" l="1"/>
  <c r="G208" i="10"/>
  <c r="G206" i="10"/>
  <c r="G205" i="10"/>
  <c r="G204" i="10"/>
  <c r="G203" i="10"/>
  <c r="G201" i="10"/>
  <c r="G202" i="10"/>
  <c r="G200" i="10"/>
  <c r="G144" i="10"/>
  <c r="G143" i="10"/>
  <c r="G142" i="10"/>
  <c r="G139" i="10"/>
  <c r="G141" i="10"/>
  <c r="G140" i="10"/>
  <c r="G138" i="10"/>
  <c r="G137" i="10"/>
  <c r="G136" i="10"/>
  <c r="G135" i="10"/>
  <c r="G420" i="10"/>
  <c r="G209" i="10" l="1"/>
  <c r="G145" i="10"/>
  <c r="H127" i="10" l="1"/>
  <c r="H126" i="10"/>
  <c r="H125" i="10"/>
  <c r="H124" i="10"/>
  <c r="H123" i="10"/>
  <c r="H117" i="10"/>
  <c r="H116" i="10"/>
  <c r="H115" i="10"/>
  <c r="H114" i="10"/>
  <c r="H113" i="10"/>
  <c r="G338" i="10"/>
  <c r="G339" i="10"/>
  <c r="G67" i="10"/>
  <c r="G66" i="10"/>
  <c r="G65" i="10"/>
  <c r="G64" i="10"/>
  <c r="G42" i="10"/>
  <c r="G43" i="10" s="1"/>
  <c r="G36" i="10"/>
  <c r="G37" i="10" s="1"/>
  <c r="E48" i="10" s="1"/>
  <c r="H128" i="10" l="1"/>
  <c r="H118" i="10"/>
  <c r="G340" i="10"/>
  <c r="H76" i="10"/>
  <c r="G68" i="10"/>
  <c r="G48" i="10"/>
  <c r="G49" i="10" s="1"/>
  <c r="G551" i="10"/>
  <c r="G552" i="10"/>
  <c r="G126" i="2"/>
  <c r="G553" i="10" l="1"/>
  <c r="G80" i="2"/>
  <c r="G544" i="10"/>
  <c r="G545" i="10"/>
  <c r="G543" i="10"/>
  <c r="G125" i="2"/>
  <c r="G77" i="2"/>
  <c r="G76" i="2"/>
  <c r="G75" i="2"/>
  <c r="G74" i="2"/>
  <c r="G558" i="10"/>
  <c r="G559" i="10" s="1"/>
  <c r="G45" i="2"/>
  <c r="G421" i="10"/>
  <c r="G104" i="2"/>
  <c r="G565" i="10"/>
  <c r="G128" i="2"/>
  <c r="G536" i="10"/>
  <c r="G528" i="10"/>
  <c r="G517" i="10"/>
  <c r="G516" i="10"/>
  <c r="G510" i="10"/>
  <c r="G509" i="10"/>
  <c r="G502" i="10"/>
  <c r="G504" i="10" s="1"/>
  <c r="G497" i="10"/>
  <c r="G487" i="10"/>
  <c r="G489" i="10" s="1"/>
  <c r="G482" i="10"/>
  <c r="G472" i="10"/>
  <c r="G474" i="10" s="1"/>
  <c r="G467" i="10"/>
  <c r="G116" i="2"/>
  <c r="G115" i="2"/>
  <c r="G117" i="2"/>
  <c r="G546" i="10" l="1"/>
  <c r="G511" i="10"/>
  <c r="G518" i="10"/>
  <c r="G457" i="10"/>
  <c r="G451" i="10"/>
  <c r="G444" i="10"/>
  <c r="G437" i="10"/>
  <c r="G430" i="10"/>
  <c r="G414" i="10"/>
  <c r="G415" i="10" s="1"/>
  <c r="G408" i="10"/>
  <c r="G409" i="10" s="1"/>
  <c r="G402" i="10" l="1"/>
  <c r="G401" i="10"/>
  <c r="G102" i="2"/>
  <c r="G103" i="2"/>
  <c r="G105" i="2"/>
  <c r="G403" i="10" l="1"/>
  <c r="H319" i="10"/>
  <c r="G273" i="10"/>
  <c r="G272" i="10"/>
  <c r="G8" i="11"/>
  <c r="G7" i="11"/>
  <c r="G6" i="11"/>
  <c r="G5" i="11"/>
  <c r="G44" i="2"/>
  <c r="G47" i="2"/>
  <c r="G291" i="10"/>
  <c r="G394" i="10"/>
  <c r="G388" i="10"/>
  <c r="G274" i="10" l="1"/>
  <c r="G9" i="11"/>
  <c r="G382" i="10"/>
  <c r="G372" i="10" l="1"/>
  <c r="G371" i="10"/>
  <c r="G59" i="2"/>
  <c r="G55" i="10"/>
  <c r="G56" i="10"/>
  <c r="G54" i="10"/>
  <c r="G366" i="10"/>
  <c r="G360" i="10"/>
  <c r="G354" i="10"/>
  <c r="G348" i="10"/>
  <c r="G327" i="10"/>
  <c r="G326" i="10"/>
  <c r="G14" i="11"/>
  <c r="G15" i="11"/>
  <c r="G16" i="11"/>
  <c r="G17" i="11"/>
  <c r="G13" i="11"/>
  <c r="G373" i="10" l="1"/>
  <c r="G57" i="10"/>
  <c r="G18" i="11"/>
  <c r="G328" i="10"/>
  <c r="H317" i="10"/>
  <c r="H318" i="10"/>
  <c r="H316" i="10"/>
  <c r="H320" i="10"/>
  <c r="G308" i="10"/>
  <c r="G298" i="10"/>
  <c r="G309" i="10" s="1"/>
  <c r="G307" i="10"/>
  <c r="G306" i="10"/>
  <c r="G305" i="10"/>
  <c r="H321" i="10" l="1"/>
  <c r="G311" i="10"/>
  <c r="G310" i="10"/>
  <c r="G282" i="10"/>
  <c r="G283" i="10"/>
  <c r="G284" i="10"/>
  <c r="G281" i="10"/>
  <c r="G285" i="10" l="1"/>
  <c r="F299" i="10" s="1"/>
  <c r="G299" i="10" s="1"/>
  <c r="G300" i="10" s="1"/>
  <c r="G10" i="2"/>
  <c r="G29" i="10"/>
  <c r="G266" i="10" l="1"/>
  <c r="G265" i="10"/>
  <c r="G264" i="10"/>
  <c r="G258" i="10"/>
  <c r="G259" i="10" s="1"/>
  <c r="G251" i="10"/>
  <c r="G252" i="10"/>
  <c r="G250" i="10"/>
  <c r="G249" i="10"/>
  <c r="G242" i="10"/>
  <c r="G241" i="10"/>
  <c r="G243" i="10"/>
  <c r="G235" i="10"/>
  <c r="G41" i="2"/>
  <c r="G42" i="2"/>
  <c r="G43" i="2"/>
  <c r="G127" i="2"/>
  <c r="G124" i="2" s="1"/>
  <c r="G40" i="2"/>
  <c r="G236" i="10"/>
  <c r="G22" i="10"/>
  <c r="G23" i="10" s="1"/>
  <c r="C20" i="12" l="1"/>
  <c r="C19" i="3"/>
  <c r="G244" i="10"/>
  <c r="G267" i="10"/>
  <c r="G253" i="10"/>
  <c r="G123" i="2"/>
  <c r="G122" i="2"/>
  <c r="G120" i="2"/>
  <c r="G119" i="2"/>
  <c r="G118" i="2"/>
  <c r="G114" i="2"/>
  <c r="G113" i="2"/>
  <c r="G111" i="2"/>
  <c r="G110" i="2"/>
  <c r="G109" i="2"/>
  <c r="G108" i="2"/>
  <c r="G107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5" i="2"/>
  <c r="G84" i="2"/>
  <c r="G83" i="2"/>
  <c r="G81" i="2"/>
  <c r="G79" i="2"/>
  <c r="G72" i="2"/>
  <c r="G69" i="2"/>
  <c r="G68" i="2"/>
  <c r="G66" i="2"/>
  <c r="G65" i="2"/>
  <c r="G64" i="2"/>
  <c r="G63" i="2"/>
  <c r="G61" i="2" s="1"/>
  <c r="G60" i="2"/>
  <c r="G58" i="2"/>
  <c r="G57" i="2"/>
  <c r="G56" i="2"/>
  <c r="G55" i="2"/>
  <c r="G53" i="2"/>
  <c r="G52" i="2"/>
  <c r="G51" i="2"/>
  <c r="G50" i="2"/>
  <c r="G48" i="2"/>
  <c r="G46" i="2" s="1"/>
  <c r="G36" i="2"/>
  <c r="G29" i="2"/>
  <c r="G27" i="2" s="1"/>
  <c r="G26" i="2"/>
  <c r="G25" i="2"/>
  <c r="G20" i="2"/>
  <c r="G19" i="2"/>
  <c r="G16" i="2"/>
  <c r="G15" i="2"/>
  <c r="G14" i="2"/>
  <c r="G13" i="2"/>
  <c r="G11" i="2"/>
  <c r="G9" i="2"/>
  <c r="G8" i="2"/>
  <c r="F19" i="3" l="1"/>
  <c r="E19" i="3"/>
  <c r="C9" i="12"/>
  <c r="C8" i="3"/>
  <c r="C10" i="12"/>
  <c r="C9" i="3"/>
  <c r="C13" i="12"/>
  <c r="C12" i="3"/>
  <c r="E20" i="12"/>
  <c r="F20" i="12" s="1"/>
  <c r="R20" i="12" s="1"/>
  <c r="G17" i="2"/>
  <c r="G106" i="2"/>
  <c r="G86" i="2"/>
  <c r="G70" i="2"/>
  <c r="G7" i="2"/>
  <c r="G112" i="2"/>
  <c r="G12" i="2"/>
  <c r="G49" i="2"/>
  <c r="G101" i="2"/>
  <c r="G54" i="2"/>
  <c r="G121" i="2"/>
  <c r="C11" i="12" l="1"/>
  <c r="C10" i="3"/>
  <c r="C18" i="12"/>
  <c r="C17" i="3"/>
  <c r="C14" i="12"/>
  <c r="C13" i="3"/>
  <c r="C17" i="12"/>
  <c r="E17" i="12" s="1"/>
  <c r="F17" i="12" s="1"/>
  <c r="C16" i="3"/>
  <c r="F12" i="3"/>
  <c r="E12" i="3"/>
  <c r="C19" i="12"/>
  <c r="C18" i="3"/>
  <c r="C16" i="12"/>
  <c r="C15" i="3"/>
  <c r="C7" i="12"/>
  <c r="C6" i="3"/>
  <c r="C6" i="12"/>
  <c r="C5" i="3"/>
  <c r="C15" i="12"/>
  <c r="C14" i="3"/>
  <c r="C8" i="12"/>
  <c r="C7" i="3"/>
  <c r="E7" i="3" s="1"/>
  <c r="E13" i="12"/>
  <c r="F13" i="12" s="1"/>
  <c r="E10" i="12"/>
  <c r="F10" i="12" s="1"/>
  <c r="E9" i="12"/>
  <c r="F9" i="12" s="1"/>
  <c r="C12" i="12"/>
  <c r="C11" i="3"/>
  <c r="F129" i="2"/>
  <c r="F131" i="2" s="1"/>
  <c r="F133" i="2" s="1"/>
  <c r="G17" i="10"/>
  <c r="G10" i="10"/>
  <c r="G11" i="10" s="1"/>
  <c r="P13" i="12" l="1"/>
  <c r="R13" i="12"/>
  <c r="N13" i="12"/>
  <c r="E8" i="12"/>
  <c r="F8" i="12" s="1"/>
  <c r="E15" i="12"/>
  <c r="F15" i="12" s="1"/>
  <c r="D15" i="12"/>
  <c r="C21" i="12"/>
  <c r="E6" i="12"/>
  <c r="D6" i="12"/>
  <c r="E7" i="12"/>
  <c r="F7" i="12" s="1"/>
  <c r="D7" i="12"/>
  <c r="E16" i="12"/>
  <c r="F16" i="12" s="1"/>
  <c r="D16" i="12"/>
  <c r="E19" i="12"/>
  <c r="F19" i="12" s="1"/>
  <c r="D19" i="12"/>
  <c r="F16" i="3"/>
  <c r="E16" i="3"/>
  <c r="E13" i="3"/>
  <c r="F13" i="3" s="1"/>
  <c r="E17" i="3"/>
  <c r="F17" i="3" s="1"/>
  <c r="E12" i="12"/>
  <c r="F12" i="12" s="1"/>
  <c r="D12" i="12"/>
  <c r="N9" i="12"/>
  <c r="J9" i="12"/>
  <c r="L9" i="12"/>
  <c r="J10" i="12"/>
  <c r="N10" i="12"/>
  <c r="P10" i="12"/>
  <c r="L10" i="12"/>
  <c r="F14" i="3"/>
  <c r="E14" i="3"/>
  <c r="F15" i="3"/>
  <c r="E15" i="3"/>
  <c r="F18" i="3"/>
  <c r="E18" i="3"/>
  <c r="R17" i="12"/>
  <c r="N17" i="12"/>
  <c r="P17" i="12"/>
  <c r="E14" i="12"/>
  <c r="F14" i="12" s="1"/>
  <c r="D14" i="12"/>
  <c r="E18" i="12"/>
  <c r="F18" i="12" s="1"/>
  <c r="D18" i="12"/>
  <c r="E11" i="12"/>
  <c r="F11" i="12" s="1"/>
  <c r="D11" i="12"/>
  <c r="E8" i="3"/>
  <c r="F8" i="3" s="1"/>
  <c r="E10" i="3"/>
  <c r="F7" i="3"/>
  <c r="E9" i="3"/>
  <c r="E6" i="3"/>
  <c r="E11" i="3"/>
  <c r="N12" i="12" l="1"/>
  <c r="L12" i="12"/>
  <c r="D17" i="12"/>
  <c r="D20" i="12"/>
  <c r="D13" i="12"/>
  <c r="D10" i="12"/>
  <c r="D9" i="12"/>
  <c r="N15" i="12"/>
  <c r="P15" i="12"/>
  <c r="L15" i="12"/>
  <c r="D8" i="12"/>
  <c r="D21" i="12" s="1"/>
  <c r="P11" i="12"/>
  <c r="N11" i="12"/>
  <c r="N21" i="12" s="1"/>
  <c r="L11" i="12"/>
  <c r="L21" i="12" s="1"/>
  <c r="R18" i="12"/>
  <c r="P18" i="12"/>
  <c r="P14" i="12"/>
  <c r="P21" i="12" s="1"/>
  <c r="L14" i="12"/>
  <c r="N14" i="12"/>
  <c r="P19" i="12"/>
  <c r="N19" i="12"/>
  <c r="L16" i="12"/>
  <c r="R16" i="12"/>
  <c r="R21" i="12" s="1"/>
  <c r="H7" i="12"/>
  <c r="J7" i="12"/>
  <c r="F6" i="12"/>
  <c r="E21" i="12"/>
  <c r="H8" i="12"/>
  <c r="J8" i="12"/>
  <c r="F6" i="3"/>
  <c r="E5" i="3"/>
  <c r="F5" i="3" s="1"/>
  <c r="F9" i="3"/>
  <c r="F10" i="3"/>
  <c r="F11" i="3"/>
  <c r="C20" i="3"/>
  <c r="J21" i="12" l="1"/>
  <c r="D19" i="3"/>
  <c r="D12" i="3"/>
  <c r="D16" i="3"/>
  <c r="D17" i="3"/>
  <c r="D14" i="3"/>
  <c r="D18" i="3"/>
  <c r="D13" i="3"/>
  <c r="D15" i="3"/>
  <c r="H6" i="12"/>
  <c r="H21" i="12" s="1"/>
  <c r="F21" i="12"/>
  <c r="O21" i="12" s="1"/>
  <c r="D8" i="3"/>
  <c r="C21" i="3"/>
  <c r="D9" i="3"/>
  <c r="E20" i="3"/>
  <c r="D6" i="3"/>
  <c r="F20" i="3"/>
  <c r="D5" i="3"/>
  <c r="D11" i="3"/>
  <c r="D7" i="3"/>
  <c r="D10" i="3"/>
  <c r="C22" i="3"/>
  <c r="G21" i="12" l="1"/>
  <c r="H22" i="12"/>
  <c r="G22" i="12" s="1"/>
  <c r="Q21" i="12"/>
  <c r="I21" i="12"/>
  <c r="M21" i="12"/>
  <c r="K21" i="12"/>
  <c r="D20" i="3"/>
  <c r="J22" i="12" l="1"/>
  <c r="I22" i="12" l="1"/>
  <c r="L22" i="12"/>
  <c r="K22" i="12" l="1"/>
  <c r="N22" i="12"/>
  <c r="M22" i="12" l="1"/>
  <c r="P22" i="12"/>
  <c r="O22" i="12" l="1"/>
  <c r="R22" i="12"/>
  <c r="Q22" i="12" s="1"/>
</calcChain>
</file>

<file path=xl/sharedStrings.xml><?xml version="1.0" encoding="utf-8"?>
<sst xmlns="http://schemas.openxmlformats.org/spreadsheetml/2006/main" count="1375" uniqueCount="526">
  <si>
    <t>ITEM</t>
  </si>
  <si>
    <t>DISCRIMINAÇÃO</t>
  </si>
  <si>
    <t>1.1</t>
  </si>
  <si>
    <t>PINTURA</t>
  </si>
  <si>
    <t>QUANT</t>
  </si>
  <si>
    <t>m²</t>
  </si>
  <si>
    <t>m</t>
  </si>
  <si>
    <t>REVESTIMENTO</t>
  </si>
  <si>
    <t>4.1</t>
  </si>
  <si>
    <t>5.1</t>
  </si>
  <si>
    <t>7.1</t>
  </si>
  <si>
    <t>V.TOTAL(R$)</t>
  </si>
  <si>
    <t>TOTAL GERAL</t>
  </si>
  <si>
    <t>ORÇAMENTO RESUMO</t>
  </si>
  <si>
    <t>%</t>
  </si>
  <si>
    <t>30 Dias</t>
  </si>
  <si>
    <t>Valor(R$)</t>
  </si>
  <si>
    <t>TOTAL ACUMULADO</t>
  </si>
  <si>
    <t>60 Dias</t>
  </si>
  <si>
    <t>90 Dias</t>
  </si>
  <si>
    <t>120 Dias</t>
  </si>
  <si>
    <t>150 Dias</t>
  </si>
  <si>
    <t>CRONOGRAMA FÍSICO-FINANCEIRO</t>
  </si>
  <si>
    <t>1.2</t>
  </si>
  <si>
    <t>6.1</t>
  </si>
  <si>
    <t>2.1</t>
  </si>
  <si>
    <t>6.2</t>
  </si>
  <si>
    <t>m³</t>
  </si>
  <si>
    <t>TOTAL ITEM (R$)</t>
  </si>
  <si>
    <t>4.2</t>
  </si>
  <si>
    <t>180 Dias</t>
  </si>
  <si>
    <t>UNID</t>
  </si>
  <si>
    <t>SINAPI 83738</t>
  </si>
  <si>
    <t>74071/002</t>
  </si>
  <si>
    <t>SINAPI 55835</t>
  </si>
  <si>
    <t>3.1</t>
  </si>
  <si>
    <t>SINAPI74106/001</t>
  </si>
  <si>
    <t>74153/001</t>
  </si>
  <si>
    <t>00058/ORSE</t>
  </si>
  <si>
    <t>9808/ORSE</t>
  </si>
  <si>
    <t>72110</t>
  </si>
  <si>
    <t>72104</t>
  </si>
  <si>
    <t>h</t>
  </si>
  <si>
    <t>OBRA:</t>
  </si>
  <si>
    <t>5.2</t>
  </si>
  <si>
    <t>LOCAL</t>
  </si>
  <si>
    <t>ALTURA(m)</t>
  </si>
  <si>
    <t>LARGURA(m)</t>
  </si>
  <si>
    <t>ÁREA(m2)</t>
  </si>
  <si>
    <t>ÁREA TOTAL(M2)</t>
  </si>
  <si>
    <t>QUANT (und)</t>
  </si>
  <si>
    <t>DESCONTO(m2)</t>
  </si>
  <si>
    <t>ORÇAMENTO SINTÉTICO</t>
  </si>
  <si>
    <t>6.3</t>
  </si>
  <si>
    <t>REFERÊNCIA</t>
  </si>
  <si>
    <t>TOTAL PARCIAL(R$)</t>
  </si>
  <si>
    <t>2.2</t>
  </si>
  <si>
    <t>2.3</t>
  </si>
  <si>
    <t>4.3</t>
  </si>
  <si>
    <t>4.4</t>
  </si>
  <si>
    <t>4.5</t>
  </si>
  <si>
    <t>6.4</t>
  </si>
  <si>
    <t>7.2</t>
  </si>
  <si>
    <t>7.3</t>
  </si>
  <si>
    <t>8.1</t>
  </si>
  <si>
    <t>SERVIÇOS PRELIMINARES</t>
  </si>
  <si>
    <t>Tapume de chapa de madeira compensada, e= 6mm, com pintura a cal e reaproveitamento de 2x</t>
  </si>
  <si>
    <t>TOTAL C/ BDI(R$)</t>
  </si>
  <si>
    <t>CONTORNO DA OBRA</t>
  </si>
  <si>
    <t>COMPRIMENTO TOTAL(M)</t>
  </si>
  <si>
    <t>PERÍMETRO(m)</t>
  </si>
  <si>
    <t>MEMÓRIA DE CÁLCULO</t>
  </si>
  <si>
    <t>COMPRIMENTO(m)</t>
  </si>
  <si>
    <t>BDI (25,22%)</t>
  </si>
  <si>
    <t>MOVIMENTAÇÃO DE TERRA</t>
  </si>
  <si>
    <t xml:space="preserve">BDI: </t>
  </si>
  <si>
    <t xml:space="preserve">PREÇO UNITARIO (R$) </t>
  </si>
  <si>
    <t>VALOR    TOTAL(R$)</t>
  </si>
  <si>
    <t>1.3</t>
  </si>
  <si>
    <t>und</t>
  </si>
  <si>
    <t>2.4</t>
  </si>
  <si>
    <t>Sapatas, Arranques de Pilares e Baldrames</t>
  </si>
  <si>
    <t>3.2</t>
  </si>
  <si>
    <t>kg</t>
  </si>
  <si>
    <t>3.3</t>
  </si>
  <si>
    <t>3.4</t>
  </si>
  <si>
    <t>3.5</t>
  </si>
  <si>
    <t>SUPERESTRUTURA</t>
  </si>
  <si>
    <t>Outros Elementos</t>
  </si>
  <si>
    <t>PISO</t>
  </si>
  <si>
    <t>7.4</t>
  </si>
  <si>
    <t>7.5</t>
  </si>
  <si>
    <t>7.6</t>
  </si>
  <si>
    <t>ESQUADRIAS</t>
  </si>
  <si>
    <t>Portas</t>
  </si>
  <si>
    <t>8.2</t>
  </si>
  <si>
    <t>8.3</t>
  </si>
  <si>
    <t>8.4</t>
  </si>
  <si>
    <t>8.5</t>
  </si>
  <si>
    <t>8.6</t>
  </si>
  <si>
    <t>Janelas</t>
  </si>
  <si>
    <t>Água Fria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</si>
  <si>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</si>
  <si>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</si>
  <si>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</si>
  <si>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</si>
  <si>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</si>
  <si>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</si>
  <si>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</si>
  <si>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</si>
  <si>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</si>
  <si>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</si>
  <si>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</si>
  <si>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Esgoto Sanitário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</si>
  <si>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</si>
  <si>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</si>
  <si>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</si>
  <si>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</si>
  <si>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</si>
  <si>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</si>
  <si>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</si>
  <si>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</si>
  <si>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</si>
  <si>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</si>
  <si>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</si>
  <si>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</si>
  <si>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</si>
  <si>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</si>
  <si>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11.1</t>
  </si>
  <si>
    <t>11.2</t>
  </si>
  <si>
    <t>11.3</t>
  </si>
  <si>
    <t>11.4</t>
  </si>
  <si>
    <t>12.1</t>
  </si>
  <si>
    <t>12.2</t>
  </si>
  <si>
    <t>12.3</t>
  </si>
  <si>
    <t>12.4</t>
  </si>
  <si>
    <t>12.5</t>
  </si>
  <si>
    <t>COBERTA</t>
  </si>
  <si>
    <t>13.1</t>
  </si>
  <si>
    <t>13.2</t>
  </si>
  <si>
    <t>13.3</t>
  </si>
  <si>
    <t>13.4</t>
  </si>
  <si>
    <t>13.5</t>
  </si>
  <si>
    <t>13.6</t>
  </si>
  <si>
    <t>13.7</t>
  </si>
  <si>
    <t>13.8</t>
  </si>
  <si>
    <t>14.1</t>
  </si>
  <si>
    <t>14.2</t>
  </si>
  <si>
    <t>FORRO</t>
  </si>
  <si>
    <t>15.1</t>
  </si>
  <si>
    <t>15.2</t>
  </si>
  <si>
    <t>15.3</t>
  </si>
  <si>
    <t>4.6</t>
  </si>
  <si>
    <t>m2</t>
  </si>
  <si>
    <t>COTAÇÃO</t>
  </si>
  <si>
    <t>pt</t>
  </si>
  <si>
    <t>GUARABIRA/PB</t>
  </si>
  <si>
    <t xml:space="preserve">REFERÊNCIA: </t>
  </si>
  <si>
    <t xml:space="preserve">LOCAL: </t>
  </si>
  <si>
    <t>TOTAL PARCIAL:</t>
  </si>
  <si>
    <t>BDI (25,22%):</t>
  </si>
  <si>
    <t>TOTAL:</t>
  </si>
  <si>
    <r>
      <t>m</t>
    </r>
    <r>
      <rPr>
        <sz val="11"/>
        <color indexed="8"/>
        <rFont val="Arial"/>
        <family val="2"/>
      </rPr>
      <t>²</t>
    </r>
  </si>
  <si>
    <r>
      <t>m</t>
    </r>
    <r>
      <rPr>
        <sz val="11"/>
        <color indexed="8"/>
        <rFont val="Arial"/>
        <family val="2"/>
      </rPr>
      <t>³</t>
    </r>
  </si>
  <si>
    <r>
      <t xml:space="preserve">OBRA: CONSTRUÇÃO DE QUIOSQUE DO IFPB </t>
    </r>
    <r>
      <rPr>
        <b/>
        <i/>
        <sz val="11"/>
        <color indexed="8"/>
        <rFont val="Calibri"/>
        <family val="2"/>
        <scheme val="minor"/>
      </rPr>
      <t xml:space="preserve">campus </t>
    </r>
    <r>
      <rPr>
        <b/>
        <sz val="11"/>
        <color indexed="8"/>
        <rFont val="Calibri"/>
        <family val="2"/>
        <scheme val="minor"/>
      </rPr>
      <t>GUARABIRA</t>
    </r>
  </si>
  <si>
    <t>742201 - SINAPI</t>
  </si>
  <si>
    <t>ÁREA DE CONSTRUÇÃO</t>
  </si>
  <si>
    <t>Placa de obra em chapa de aco galvanizado</t>
  </si>
  <si>
    <t>740773 - SINAPI</t>
  </si>
  <si>
    <t>742091 - SINAPI</t>
  </si>
  <si>
    <t>EM LOCAL VISÍVEL POR TODOS</t>
  </si>
  <si>
    <t>4.7</t>
  </si>
  <si>
    <t>4.8</t>
  </si>
  <si>
    <t>Verga moldada in loco em concreto para janelas com até 1,5 m de vão. af_03/2016</t>
  </si>
  <si>
    <t>93186 - SINAPI</t>
  </si>
  <si>
    <t>Verga moldada in loco em concreto para janelas com mais de 1,5 m de vão. af_03/2016</t>
  </si>
  <si>
    <t>Verga moldada in loco em concreto para portas com até 1,5 m de vão. af_03/2016</t>
  </si>
  <si>
    <t>4.9</t>
  </si>
  <si>
    <t>Contraverga moldada in loco em concreto para vãos de até 1,5 m de comprimento. af_03/2016</t>
  </si>
  <si>
    <t>93187 - SINAPI</t>
  </si>
  <si>
    <t>93188 - SINAPI</t>
  </si>
  <si>
    <t>93196 - SINAPI</t>
  </si>
  <si>
    <t>Contraverga moldada in loco em concreto para vãos de mais de 1,5 m de comprimento. af_03/2016</t>
  </si>
  <si>
    <t>SOBRE AS JANELAS J01</t>
  </si>
  <si>
    <t>J01</t>
  </si>
  <si>
    <t>J02</t>
  </si>
  <si>
    <t>C01</t>
  </si>
  <si>
    <t>C02</t>
  </si>
  <si>
    <t>SOBRE AS JANELAS J02, C01 e C02</t>
  </si>
  <si>
    <t>SOBRE AS PORTAS P01, P02, E01 e E02</t>
  </si>
  <si>
    <t>P01</t>
  </si>
  <si>
    <t>P02</t>
  </si>
  <si>
    <t>E01</t>
  </si>
  <si>
    <t>E02</t>
  </si>
  <si>
    <t>SOB AS JANELAS J01</t>
  </si>
  <si>
    <t>SOB AS JANELAS J02, C01 e C02</t>
  </si>
  <si>
    <t>93197 - SINAPI</t>
  </si>
  <si>
    <r>
      <t xml:space="preserve">CONSTRUÇÃO DE QUIOSQUE - IFPB </t>
    </r>
    <r>
      <rPr>
        <b/>
        <i/>
        <sz val="11"/>
        <color rgb="FF000000"/>
        <rFont val="Arial"/>
        <family val="2"/>
      </rPr>
      <t xml:space="preserve">campus </t>
    </r>
    <r>
      <rPr>
        <b/>
        <sz val="11"/>
        <color rgb="FF000000"/>
        <rFont val="Arial"/>
        <family val="2"/>
      </rPr>
      <t>GUARABIRA</t>
    </r>
  </si>
  <si>
    <t>INSTALAÇÕES ELÉTRICAS</t>
  </si>
  <si>
    <t>CABO DE COBRE FLEXÍVEL ISOLADO, 2,5 MM², ANTI-CHAMA 450/750 V, PARA CIRCUITOS TERMINAIS - FORNECIMENTO E INSTALAÇÃO. AF_12/2015</t>
  </si>
  <si>
    <t>CAIXA OCTOGONAL 4" X 4", PVC, INSTALADA EM LAJE - FORNECIMENTO E INSTALAÇÃO. AF_12/2015</t>
  </si>
  <si>
    <t>ELETRODUTO FLEXÍVEL CORRUGADO, PVC, DN 25 MM (3/4"), PARA CIRCUITOS TERMINAIS, INSTALADO EM FORRO - FORNECIMENTO E INSTALAÇÃO. AF_12/2015</t>
  </si>
  <si>
    <t>IFPB.01E</t>
  </si>
  <si>
    <t>PONTO DE TOMADA 2P+T, ABNT, DE EMBUTIR (1 MÓDULO), 10 A, COM ELETRODUTO DE PVC FLEXÍVEL CORRUGADO EMBUTIDO Ø 3/4", FIO RIGIDO 2,5MM² (FIO 12), INCLUSIVE PLACA EM PVC E ATERRAMENTO</t>
  </si>
  <si>
    <t>IFPB.02E</t>
  </si>
  <si>
    <t>PONTO DE TOMADA 2P+T, ABNT, DE EMBUTIR (2 MÓDULO), 10 A, COM ELETRODUTO DE PVC FLEXÍVEL CORRUGADO EMBUTIDO Ø 3/4", FIO RIGIDO 2,5MM² (FIO 12), INCLUSIVE PLACA EM PVC E ATERRAMENTO</t>
  </si>
  <si>
    <t>IFPB.03E</t>
  </si>
  <si>
    <t>PONTO INTERRUPTOR SIMPLES - 1 TECLA EMBUTIDOS, CABO 2,5MM2 COM ELETRODUTO PVC FLEXÍVELCORRUGADO EMBUTIDO 3/4", CURVA 90G E CAIXA 4X2" COM PLACA, FORNECIMENTO E INSTALAÇÃO</t>
  </si>
  <si>
    <t>IFPB.04E</t>
  </si>
  <si>
    <t>PONTO INTERRUPTOR SIMPLES - 2 TECLA EMBUTIDOS, CABO 2,5MM2 COM ELETRODUTO PVC FLEXÍVEL CORRUGADO EMBUTIDO 3/4", CURVA 90G E CAIXA 4X2" COM PLACA, FORNECIMENTO E INSTALAÇÃO</t>
  </si>
  <si>
    <t>QUADRO DE DISTRIBUICAO DE ENERGIA EM CHAPA DE ACO GALVANIZADO, PARA 12 DISJUNTORES TERMOMAGNETICOS MONOPOLARES, COM BARRAMENTO TRIFASICO E NEUTRO - FORNECIMENTO E INSTALACAO</t>
  </si>
  <si>
    <t>DISJUNTOR MONOPOLAR TIPO DIN, CORRENTE NOMINAL DE 10A - FORNECIMENTO E INSTALAÇÃO. AF_04/2016</t>
  </si>
  <si>
    <t>DISJUNTOR MONOPOLAR TIPO DIN, CORRENTE NOMINAL DE 20A - FORNECIMENTO E INSTALAÇÃO. AF_04/2016</t>
  </si>
  <si>
    <t>DISJUNTOR TRIPOLAR TIPO DIN, CORRENTE NOMINAL DE 25A - FORNECIMENTO E INSTALAÇÃO. AF_04/2016</t>
  </si>
  <si>
    <t>LUMINÁRIA HERMÉTICA DE EMBUTIR COM REFLETOR E ALETAS PARABÓLICAS EM ALUMINIO ANODIZADO, DIFUSOR EM VIDRO TEMPERADO TRANSPARENTE (LUMICENTER, REF.CHT08-E OU SIMILAR) - REV. 01</t>
  </si>
  <si>
    <t>IFPB.06E</t>
  </si>
  <si>
    <t>LUMINARIA DE EMBUTIR COM ALETAS, REFLETOR PARABÓLICO DE ALTO BRILHO, PARA LÂMPADAS FLUORESCENTES LED 2 X 20W, &gt;= 1.850 LM, FP= 0,92, INCLUSIVE LÂMPADAS LED</t>
  </si>
  <si>
    <t>IFPB.05E</t>
  </si>
  <si>
    <t>LUMINÁRIA ARANDELA TIPO TARTARUGA INSTALADA EM CAIXA 4X2 INCLUSIVE 1 LÂMPADA LED</t>
  </si>
  <si>
    <t xml:space="preserve"> 91926 - SINAPI </t>
  </si>
  <si>
    <t xml:space="preserve">91936 -SINAPI </t>
  </si>
  <si>
    <t xml:space="preserve"> 91834 - SINAPI </t>
  </si>
  <si>
    <t xml:space="preserve"> 83463 - SINAPI </t>
  </si>
  <si>
    <t>93653 - SINAPI</t>
  </si>
  <si>
    <t xml:space="preserve"> 93655 - SINAPI</t>
  </si>
  <si>
    <t xml:space="preserve"> 93670 - SINAPI</t>
  </si>
  <si>
    <t>05080 - ORSE</t>
  </si>
  <si>
    <t>1.4</t>
  </si>
  <si>
    <t>Demolição de pavimento intertravado, de forma manual, com reaproveitamento. af_12/2017</t>
  </si>
  <si>
    <t>97635 - SINAPI</t>
  </si>
  <si>
    <t xml:space="preserve"> </t>
  </si>
  <si>
    <t>PISO EXISTENTE REFERENTE À ÁREA DE CONSTRUÇÃO</t>
  </si>
  <si>
    <t xml:space="preserve">Alvenaria de vedação de blocos cerâmicos furados na horizontal de 9x19x19cm (espessura 9cm) de paredes com área líquida maior ou igual a 6m² com vãos e argamassa de assentamento com preparo em betoneira. af_06/2014
</t>
  </si>
  <si>
    <t>87519 - SINAPI</t>
  </si>
  <si>
    <t>ALVENARIA</t>
  </si>
  <si>
    <t>ÁREA TOTAL(m2)</t>
  </si>
  <si>
    <t>COMPRIMENTO (m)</t>
  </si>
  <si>
    <t>Platibanda 2</t>
  </si>
  <si>
    <t>Platibanda 1</t>
  </si>
  <si>
    <t xml:space="preserve">Chapisco aplicado em alvenaria (com presença de vãos) e estruturas de concreto de fachada, com colher de pedreiro. argamassa traço 1:3 com preparo em betoneira 400l. af_06/2014
</t>
  </si>
  <si>
    <t>87905 - SINAPI</t>
  </si>
  <si>
    <t>Chapisco aplicado em alvenaria (com presença de vãos) e estruturas de concreto de fachada, com colher de pedreiro. argamassa traço 1:3 com preparo em betoneira 400l. af_06/2014</t>
  </si>
  <si>
    <t>VEDAÇÕES DA EDIFICAÇÃO</t>
  </si>
  <si>
    <t>NAS ALVENARIAS</t>
  </si>
  <si>
    <t>QUANT.</t>
  </si>
  <si>
    <t>ÁREA ALV.(m2)</t>
  </si>
  <si>
    <t>Emboço, para recebimento de cerâmica, em argamassa traço 1:2:8, preparo mecânico com betoneira 400l, aplicado manualmente, em paredes, para ambiente com área maior que 10m2, espessura de 20mm, com execução de taliscas. af_06/2014</t>
  </si>
  <si>
    <t>87535 - SINAPI</t>
  </si>
  <si>
    <t>PILARES FACHADA LESTE</t>
  </si>
  <si>
    <t>ÁREA PILAR(m2)</t>
  </si>
  <si>
    <t>Pilares Fachada Leste</t>
  </si>
  <si>
    <t>NAS ALVENARIAS E PILARES DA FACHADA LESTE</t>
  </si>
  <si>
    <t>ÁREA PARCIAL(m2)</t>
  </si>
  <si>
    <t>87265 - SINAPI</t>
  </si>
  <si>
    <t>Revestimento cerâmico para paredes internas/externas, com placas tipo esmaltada extra, de dimensões 10x10 cm, aplicadas em ambientes de área maior que 5 m² na altura inteira das paredes. af_06/2014</t>
  </si>
  <si>
    <t>CANTINA</t>
  </si>
  <si>
    <t>DEPÓSITO</t>
  </si>
  <si>
    <t>PLATIBANDA FACHADA LESTE</t>
  </si>
  <si>
    <t>BANCO FACHADA LESTE</t>
  </si>
  <si>
    <t>Banco Fachada Leste</t>
  </si>
  <si>
    <t>Cantina/Depósito</t>
  </si>
  <si>
    <t>Ref</t>
  </si>
  <si>
    <t>Descrição</t>
  </si>
  <si>
    <t>Unid</t>
  </si>
  <si>
    <t>Quant</t>
  </si>
  <si>
    <t>Custo Unit.</t>
  </si>
  <si>
    <t>Custo Total</t>
  </si>
  <si>
    <t xml:space="preserve">Argamassa colante tipo ACIII </t>
  </si>
  <si>
    <t>88309/SINAPI</t>
  </si>
  <si>
    <t>Pedreiro com encargos complementares</t>
  </si>
  <si>
    <t>88316/SINAPI</t>
  </si>
  <si>
    <t>Servente com encargos complementares</t>
  </si>
  <si>
    <t>Composição 1</t>
  </si>
  <si>
    <t xml:space="preserve">Casquillho cerâmico (lâminas de 7cm x 22cm) </t>
  </si>
  <si>
    <t>FACHADA LESTE</t>
  </si>
  <si>
    <t>FACHADA OESTE</t>
  </si>
  <si>
    <t>37595/SINAPI</t>
  </si>
  <si>
    <t>37329/SINAPI</t>
  </si>
  <si>
    <t>Rejunte flexível hidrofugado</t>
  </si>
  <si>
    <t>Revestimento em casquilho cerâmico, lâminas de 7cm x 22cm, inclusive rejunte flexível hidrogugado</t>
  </si>
  <si>
    <t>Lastro de concreto magro, aplicado em pisos ou radiers, espessura de 3 cm. af_07_2016</t>
  </si>
  <si>
    <t>95240 - SINAPI</t>
  </si>
  <si>
    <t>ALIMENTAÇÃO</t>
  </si>
  <si>
    <t>Contrapiso em argamassa traço 1:4 (cimento e areia), preparo mecânico com betoneira 400 l, espessura 3cm. af_06/2014</t>
  </si>
  <si>
    <t>87755 - SINAPI</t>
  </si>
  <si>
    <t>87248 - SINAPI</t>
  </si>
  <si>
    <t>87246 - SINAPI</t>
  </si>
  <si>
    <t>Piso em granilite, marmorite ou granitina espessura 8 mm, incluso juntas de dilatacao plasticas</t>
  </si>
  <si>
    <t>84191 - SINAPI</t>
  </si>
  <si>
    <t>Revestimento cerâmico para piso com placas tipo esmaltada extra de dimensões 34x34 cm, antiderrapante, aplicada em ambientes de área maior que 10 m2. af_06/2014</t>
  </si>
  <si>
    <t>IMPERMEABILIZAÇÃO</t>
  </si>
  <si>
    <t>Aterro com areia com adensamento hidraulico</t>
  </si>
  <si>
    <t>79482 - SINAPI</t>
  </si>
  <si>
    <t>MOVIMENTO DE TERRA</t>
  </si>
  <si>
    <t>VOLUME(m3)</t>
  </si>
  <si>
    <t>VOLUME TOTAL(m3)</t>
  </si>
  <si>
    <t>Soleira em granito polido, verde ubatuba, l = 15 cm, e = 2 cm</t>
  </si>
  <si>
    <t>04897 - ORSE</t>
  </si>
  <si>
    <t>COMP. PARCIAL(m)</t>
  </si>
  <si>
    <t>COMPRIMENTO TOTAL(m)</t>
  </si>
  <si>
    <t>CANTINA (P1)</t>
  </si>
  <si>
    <t>DEPÓSITO (P2)</t>
  </si>
  <si>
    <t>Revestimento cerâmico para piso com placas tipo esmaltada extra de dimensões 34x34 cm, antiderrapante, aplicada em ambientes de área menor que 5 m2. af_06/2014</t>
  </si>
  <si>
    <t>Porta de madeira para pintura, com núcleo sólido, 80x210cm, espessura de 3,5cm, incluso dobradiças, forra e alisares - fornecimento e instalação. af_08/2015</t>
  </si>
  <si>
    <t>90822 - SINAPI</t>
  </si>
  <si>
    <t>Porta de madeira para pintura, núcleo sólido, 70x210cm, espessura de 3,5cm, incluso dobradiças, forra e alisares - fornecimento e instalação. af_08/2015</t>
  </si>
  <si>
    <t>90821 - SINAPI</t>
  </si>
  <si>
    <t>09706 - ORSE</t>
  </si>
  <si>
    <t>Fechadura, tipo alavanca, acabamento inox, interna</t>
  </si>
  <si>
    <t>Porta de aco chapa 24, de enrolar, raiada, larga com acabamento galvanizado natural</t>
  </si>
  <si>
    <t>741363 - SINAPI</t>
  </si>
  <si>
    <t>Janela de alumínio de correr, 2 folhas, fixação com argamassa, com vidros, padronizada. af_07/2016</t>
  </si>
  <si>
    <t>94582 - SINAPI</t>
  </si>
  <si>
    <t>Janela de alumínio de correr, 4 folhas, fixação com argamassa, com vidros, padronizada. af_07/2016</t>
  </si>
  <si>
    <t>94585 - SINAPI</t>
  </si>
  <si>
    <t>C01 e C02</t>
  </si>
  <si>
    <t>Alvenaria de vedação de blocos vazados de concreto de 9x40x40cm (espessura 9cm) de paredes com área líquida menor que 6m² com vãos e argamassa de assentamento com preparo em betoneira. af_06/2014</t>
  </si>
  <si>
    <t>87459 - SINAPI</t>
  </si>
  <si>
    <t>4.10</t>
  </si>
  <si>
    <t>Composição 2</t>
  </si>
  <si>
    <t>Brise em concreto pre-moldado com largura de 35cm e esp.= 8cm - fornecimento e instalação</t>
  </si>
  <si>
    <t>06804/ORSE</t>
  </si>
  <si>
    <t>04750/SINAPI</t>
  </si>
  <si>
    <t>01903/ORSE</t>
  </si>
  <si>
    <t xml:space="preserve">10550/ORSE </t>
  </si>
  <si>
    <t>Brise em concreto pre-moldado com largura de 17cm e esp.=2,5cm</t>
  </si>
  <si>
    <t>Pedreiro</t>
  </si>
  <si>
    <t>Argamassa cimento e areia traço t-1 (1:3) - 1 saco cimento 50kg / 3 padiolas areia dim. 0.35 x 0.45 x 0.23 m - Confecção mecânica e transporte</t>
  </si>
  <si>
    <t>Encargos Complementares - Pedreiro</t>
  </si>
  <si>
    <t>m3</t>
  </si>
  <si>
    <t>Acima e abaixo dos combogós C01 e C02</t>
  </si>
  <si>
    <t>BRISES</t>
  </si>
  <si>
    <t>Pintura para proteção de superfícies com hidrofugante silicone ou similar, 02 demãos</t>
  </si>
  <si>
    <t>02297 - ORSE</t>
  </si>
  <si>
    <t>CASQUILHO DA FACHADA LESTE</t>
  </si>
  <si>
    <t>CASQUILHO DA FACHADA OESTE</t>
  </si>
  <si>
    <t>Impermeabilizacao de superficie com manta asfaltica (com polimeros tipo app), e=4 mm</t>
  </si>
  <si>
    <t>83738 - SINAPI</t>
  </si>
  <si>
    <t>CALHAS</t>
  </si>
  <si>
    <t>87301 - SINAPI</t>
  </si>
  <si>
    <t>Argamassa traço 1:4 (cimento e areia média) para proteção mecânica, preparo mecânico com betoneira 400 l. af_06/2014</t>
  </si>
  <si>
    <t>ESPESSURA(m)</t>
  </si>
  <si>
    <t>VOLUME TOTAL(M3)</t>
  </si>
  <si>
    <t>Estrutura de madeira em massaranduba/madeira de lei, peça serrada p/ telhas metálicas</t>
  </si>
  <si>
    <t>00199 - ORSE</t>
  </si>
  <si>
    <t>Imunizacao de madeiramento para cobertura utilizando cupinicida incolor</t>
  </si>
  <si>
    <t>55960 - SINAPI</t>
  </si>
  <si>
    <t>ÁREA COBERTA ALIMENTAÇÃO</t>
  </si>
  <si>
    <t>ÁREA COBERTA CANTINA/DEPÓSITO</t>
  </si>
  <si>
    <t>Telhamento com telha de aço galvanizado, e = 0,5 mm, com até 2 águas, incluso içamento. af_06/2016</t>
  </si>
  <si>
    <t>94213 - SINAPI</t>
  </si>
  <si>
    <t>Rufo de concreto armado fck=20mpa l=30cm e h=5cm</t>
  </si>
  <si>
    <t>00304 - ORSE</t>
  </si>
  <si>
    <t>COBERTA ALIMENTAÇÃO</t>
  </si>
  <si>
    <t>COBERTA CANTINA/DEPÓSITO</t>
  </si>
  <si>
    <t>Calha de concreto e alvenaria, revestida internamente, com grelha de concreto, seção 0,30 x 0,50 m</t>
  </si>
  <si>
    <t>03230 - ORSE</t>
  </si>
  <si>
    <t>COBERTURA</t>
  </si>
  <si>
    <t>Aplicação de fundo selador acrílico em teto, uma demão. af_06/2014</t>
  </si>
  <si>
    <t>88484 - SINAPI</t>
  </si>
  <si>
    <t>Aplicação de fundo selador acrílico em paredes, uma demão. af_06/2014</t>
  </si>
  <si>
    <t>88485 - SINAPI</t>
  </si>
  <si>
    <t>Aplicação manual de pintura com tinta látex acrílica em paredes, duas demãos. af_06/2014</t>
  </si>
  <si>
    <t>88489 - SINAPI</t>
  </si>
  <si>
    <t>Aplicação manual de pintura com tinta látex acrílica em teto, duas demãos. af_06/2014</t>
  </si>
  <si>
    <t>88488 - SINAPI</t>
  </si>
  <si>
    <t>Aplicação e lixamento de massa látex em teto, duas demãos. af_06/2014</t>
  </si>
  <si>
    <t>88496 - SINAPI</t>
  </si>
  <si>
    <t>Aplicação e lixamento de massa látex em paredes, duas demãos. af_06/2014</t>
  </si>
  <si>
    <t>88497 - SINAPI</t>
  </si>
  <si>
    <t>Pintura em verniz sintetico brilhante em madeira, tres demaos</t>
  </si>
  <si>
    <t>Pintura esmalte brilhante (2 demaos) sobre superficie metalica, inclusive protecao com zarcao (1 demao)</t>
  </si>
  <si>
    <t>95468 - SINAPI</t>
  </si>
  <si>
    <t>FORRO ALIMENTAÇÃO</t>
  </si>
  <si>
    <t>FORRO CANTINA</t>
  </si>
  <si>
    <t>FORRO DEPÓSITO</t>
  </si>
  <si>
    <t>PILARES ALIMENTAÇÃO</t>
  </si>
  <si>
    <t>ELEMENTOS VAZADOS</t>
  </si>
  <si>
    <t>LARGURA(m2)</t>
  </si>
  <si>
    <t>COMP./PERÍMETRO(m)</t>
  </si>
  <si>
    <t>PORTA P1</t>
  </si>
  <si>
    <t>PORTA P2</t>
  </si>
  <si>
    <t>PORTA DE ENROLAR E01</t>
  </si>
  <si>
    <t>PORTA DE ENROLAR E02</t>
  </si>
  <si>
    <t>Forro em placas de gesso, com fixação em arame galvanizado. af_05/2017_p</t>
  </si>
  <si>
    <t>96113 - SINAPI</t>
  </si>
  <si>
    <t>Tabica para forro de gesso, largura 10cm</t>
  </si>
  <si>
    <t>01952 - ORSE</t>
  </si>
  <si>
    <t>SERVIÇOS COMPLEMENTARES</t>
  </si>
  <si>
    <t>Limpeza final da obra</t>
  </si>
  <si>
    <t>Impermeabilizacao de estruturas enterradas, com tinta asfaltica, duas demaos.</t>
  </si>
  <si>
    <t>741061 - SINAPI</t>
  </si>
  <si>
    <t>VIGAS BALDRAMES</t>
  </si>
  <si>
    <t>INSTALAÇÕES HIDROSSANITÁRIAS E PLUVIAIS</t>
  </si>
  <si>
    <t>Águas Pluviais</t>
  </si>
  <si>
    <t>Ponto de consumo terminal de água fria (subramal) com tubulação de pvc, dn 25 mm, instalado em ramal de água, inclusos rasgo e chumbamento em alvenaria. af_12/2014</t>
  </si>
  <si>
    <t>89957 - SINAPI</t>
  </si>
  <si>
    <t>Ponto de esgoto com tubo de pvc rígido soldável de Ø 50 mm (pias de cozinha, máquinas de lavar, etc...)</t>
  </si>
  <si>
    <t>01678 - ORSE</t>
  </si>
  <si>
    <t>Dispositivos hidrossanitários</t>
  </si>
  <si>
    <t>Torneira cromada tubo móvel, de mesa, 1/2" ou 3/4", para pia de cozinha, padrão alto - fornecimento e instalação. af_12/2013</t>
  </si>
  <si>
    <t>86909 - SINAPI</t>
  </si>
  <si>
    <t>Registro de gaveta bruto, latão, roscável, 3/4", com acabamento e canopla cromados. fornecido e instalado em ramal de água. af_12/2014</t>
  </si>
  <si>
    <t>89987 - SINAPI</t>
  </si>
  <si>
    <t>Caixa de gordura simples em concreto pre-moldado dn 40,0 cm com tampa - fornecimento e instalacao</t>
  </si>
  <si>
    <t>740512 - SINAPI</t>
  </si>
  <si>
    <t>06457 - ORSE</t>
  </si>
  <si>
    <t>TAMPO DO BANCO DA ALIMENTAÇÃO</t>
  </si>
  <si>
    <t>Concreto armado fck=15MPa fabricado na obra, adensado e lançado, para uso geral, com formas planas em compensado resinado 12mm (05 usos)</t>
  </si>
  <si>
    <t>89512 - SINAPI</t>
  </si>
  <si>
    <t>Tubo pvc, série r, água pluvial, dn 100 mm, fornecido e instalado em ramal de encaminhamento, com conexões. af_12/2014</t>
  </si>
  <si>
    <t>Caixa em concreto pre-moldado, 80x40x40cm, com grelha de ferro</t>
  </si>
  <si>
    <t>08231 - ORSE</t>
  </si>
  <si>
    <t>89495 - SINAPI</t>
  </si>
  <si>
    <t>Ralo tipo abacaxi, pvc, dn 100 x 40 mm, junta soldável, fornecido e instalado em ramais de encaminhamento de água pluvial. af_12/2014</t>
  </si>
  <si>
    <t>Ralo sifonado, pvc, dn 100 x 40 mm, junta soldável, fornecido e instalado em ramal de descarga ou em ramal de esgoto sanitário. af_12/2014</t>
  </si>
  <si>
    <t>89709 - SINAPI</t>
  </si>
  <si>
    <t>Ponto de esgoto com tubo de pvc rígido soldável de Ø 40 mm (lavatórios, mictórios, ralos sifonados, etc...)</t>
  </si>
  <si>
    <t>01679 - ORSE</t>
  </si>
  <si>
    <t>Bancada em granito verde ubatuba, e = 2cm</t>
  </si>
  <si>
    <t>11150 - ORSE</t>
  </si>
  <si>
    <t>BALCÃO 1 - CANTINA</t>
  </si>
  <si>
    <t>BALCÃO 2 - CANTINA</t>
  </si>
  <si>
    <t>PIA - CANTINA</t>
  </si>
  <si>
    <t>Cuba de embutir de aço inoxidável média, incluso válvula tipo americana e sifão tipo garrafa em metal cromado - fornecimento e instalação. af_12/2013</t>
  </si>
  <si>
    <t>86936 - SINAPI</t>
  </si>
  <si>
    <t>15.4</t>
  </si>
  <si>
    <t>11825 - ORSE</t>
  </si>
  <si>
    <t>COMP.(m)</t>
  </si>
  <si>
    <t>Testeira/respaldo em granito verde ubatuba, l=10cm (colado), esp.=2cm - fornecimento e colocação</t>
  </si>
  <si>
    <t>TESTEIRA PIA - CANTINA</t>
  </si>
  <si>
    <t>RESPALDO PIA - CANTINA</t>
  </si>
  <si>
    <t>6082 - SINAPI</t>
  </si>
  <si>
    <t>9537 - SINAPI</t>
  </si>
  <si>
    <t>SINAPI e ORSE - abril/2018</t>
  </si>
  <si>
    <t>SAPATAS</t>
  </si>
  <si>
    <t>FUNDO DAS SAPATAS</t>
  </si>
  <si>
    <t>FATOR EMP.(%)</t>
  </si>
  <si>
    <t>INFRAESTRUTURA</t>
  </si>
  <si>
    <t>ARRANQUE DE PILARES</t>
  </si>
  <si>
    <t>ARRANQUE DE PILARES RETANG.</t>
  </si>
  <si>
    <t>ARRANQUE DE PILARES CIRC.</t>
  </si>
  <si>
    <t>SOB VIGAS BALDRAMES</t>
  </si>
  <si>
    <t>VOLUME PARC.(m3)</t>
  </si>
  <si>
    <t>SOB SAPATAS</t>
  </si>
  <si>
    <t>SAPATAS S2, S5 e S8</t>
  </si>
  <si>
    <t>SAPATAS S1, S2, S4, S6, S7 e S9</t>
  </si>
  <si>
    <t>ÁREA SEÇÃO(m2)</t>
  </si>
  <si>
    <t>PESO PARCIAL(kg)</t>
  </si>
  <si>
    <t>PESO TOTAL(kg)</t>
  </si>
  <si>
    <t xml:space="preserve">Pilares, Vigas e Laje </t>
  </si>
  <si>
    <t>PER. SECÇÃO(m)</t>
  </si>
  <si>
    <t>PILARES P1, P4, P6 e P9</t>
  </si>
  <si>
    <t>PILARES P3 e P7</t>
  </si>
  <si>
    <t>PILARS P2, P5 e P8</t>
  </si>
  <si>
    <t>PERÍMET/COMP(m)</t>
  </si>
  <si>
    <t>PERÍMET. SECÇÃO(m)</t>
  </si>
  <si>
    <t>ESBORRO LAJE</t>
  </si>
  <si>
    <t>VIGA V1</t>
  </si>
  <si>
    <t>VIGA V4</t>
  </si>
  <si>
    <t>VIGA V7</t>
  </si>
  <si>
    <t>VIGA V8</t>
  </si>
  <si>
    <t>VIGA V3 e V6</t>
  </si>
  <si>
    <t>VIGA V2 e V5</t>
  </si>
  <si>
    <t>SECÇÃO TRANSV.(m2)</t>
  </si>
  <si>
    <t>COBERTA CANTINA</t>
  </si>
  <si>
    <t>4.11</t>
  </si>
  <si>
    <t>4.12</t>
  </si>
  <si>
    <t>4.13</t>
  </si>
  <si>
    <t>VIGAS</t>
  </si>
  <si>
    <t>PILARES</t>
  </si>
  <si>
    <t>LAJE</t>
  </si>
  <si>
    <t>Escavação manual de vala com profundidade menor ou igual a 1,30m. AF_03/2016</t>
  </si>
  <si>
    <t>93358 - SINAPI</t>
  </si>
  <si>
    <t>Escavação manual de vala com profundidade menor ou igual a 1,30m</t>
  </si>
  <si>
    <t>Preparo e apiloamento de fundo de vala com largura menor que 1,50m, em local com nível baixo de interferência. AF_06/2016</t>
  </si>
  <si>
    <t>94097 - SINAPI</t>
  </si>
  <si>
    <t>Preparo e apiloamento de fundo de vala com largura menor que 1,50m, em local com nível baixo de interferência</t>
  </si>
  <si>
    <t>Reaterro manual de valas com compactação mecanizada. AF_04/2016</t>
  </si>
  <si>
    <t>93382 - SINAPI</t>
  </si>
  <si>
    <t>Reaterro manual de valas com compactação mecanizada</t>
  </si>
  <si>
    <t>Forma plana para estruturas, em compensado plastificado de 12mm, 04 usos, exclusive escoramento</t>
  </si>
  <si>
    <t>11667 - ORSE</t>
  </si>
  <si>
    <t>Armação em tela de aço soldada nervurada Q-138, aço CA-60, 4,2mm, malha 10x10cm</t>
  </si>
  <si>
    <t>73994/001 - SINAPI</t>
  </si>
  <si>
    <t>PESO/M2 (kg/m2)</t>
  </si>
  <si>
    <t>Forma plana para estruturas, em compensado plastificado de 12mm, 04 usos, inclusive escoramento</t>
  </si>
  <si>
    <t>03365 - ORSE</t>
  </si>
  <si>
    <t>Concreto fck = 25MPa, traço1:2,3:2,7 (cimento/areia média/brita 1) - preparo mecânico com betoneira 400 l. AF_07/2016</t>
  </si>
  <si>
    <t>Lançamento com uso de baldes, adensamento e acabamento de concreto em estruturas. AF_12/2015</t>
  </si>
  <si>
    <t>Lançamento com uso de baldes, adensamento e acabamento de concreto em estruturas</t>
  </si>
  <si>
    <t>4.14</t>
  </si>
  <si>
    <t>94965 - SINAPI</t>
  </si>
  <si>
    <t>92873 - SINAPI</t>
  </si>
  <si>
    <t>07823 - ORSE</t>
  </si>
  <si>
    <t>Laje pré-fabricada treliçada para piso ou cobertura, intereixo 38cm, h=15cm, enchimento em EPS h=12cm, inclusive escoramento em madeira e capeamento 5cm</t>
  </si>
  <si>
    <t>Armação de sapata, pilar ou viga de uma estrutura convencional de concreto armado em uma edificação térrea ou sobrado utilizando aço CA-60 de 5,0 mm - montagem. AF_12/2015</t>
  </si>
  <si>
    <t>92775 - SINAPI</t>
  </si>
  <si>
    <t>Armação de sapata, pilar ou viga de uma estrutura convencional de concreto armado em uma edificação térrea ou sobrado utilizando aço CA-60 de 5,0 mm - montagem</t>
  </si>
  <si>
    <t>3.6</t>
  </si>
  <si>
    <t>3.7</t>
  </si>
  <si>
    <t>3.8</t>
  </si>
  <si>
    <t>92776 - SINAPI</t>
  </si>
  <si>
    <t>Armação de sapata, pilar ou viga de uma estrutura convencional de concreto armado em uma edificação térrea ou sobrado utilizando aço CA-50 de 6,3 mm - montagem. AF_12/2015</t>
  </si>
  <si>
    <t>Armação de sapata, pilar ou viga de uma estrutura convencional de concreto armado em uma edificação térrea ou sobrado utilizando aço CA-50 de 6,3 mm - montagem</t>
  </si>
  <si>
    <t>Armação de sapata, pilar ou viga de uma estrutura convencional de concreto armado em uma edificação térrea ou sobrado utilizando aço CA-50 de 8,0 mm - montagem</t>
  </si>
  <si>
    <t>Armação de sapata, pilar ou viga de uma estrutura convencional de concreto armado em uma edificação térrea ou sobrado utilizando aço CA-50 de 8,0 mm - montagem. AF_12/2015</t>
  </si>
  <si>
    <t>92777 - SINAPI</t>
  </si>
  <si>
    <t>Armação de sapata, pilar ou viga de uma estrutura convencional de concreto armado em uma edificação térrea ou sobrado utilizando aço CA-50 de 10,0 mm - montagem. AF_12/2015</t>
  </si>
  <si>
    <t>Armação de sapata, pilar ou viga de uma estrutura convencional de concreto armado em uma edificação térrea ou sobrado utilizando aço CA-50 de 10,0 mm - montagem</t>
  </si>
  <si>
    <t>92778 - SINAPI</t>
  </si>
  <si>
    <t>Armação de sapata, pilar ou viga de uma estrutura convencional de concreto armado em uma edificação térrea ou sobrado utilizando aço CA-50 de 12,5 mm - montagem. AF_12/2015</t>
  </si>
  <si>
    <t>Armação de sapata, pilar ou viga de uma estrutura convencional de concreto armado em uma edificação térrea ou sobrado utilizando aço CA-50 de 12,5 mm - montagem</t>
  </si>
  <si>
    <t>92779 - SINAPI</t>
  </si>
  <si>
    <t>4.15</t>
  </si>
  <si>
    <t>4.16</t>
  </si>
  <si>
    <t>Locação convencional de obra, através de gabarito de tabuas corridas pontaletadas, com reaproveitamento de 3 vezes</t>
  </si>
  <si>
    <t>TOTAL(R$)</t>
  </si>
  <si>
    <t>TOTAL PARCIAL</t>
  </si>
  <si>
    <t>OBRA: CONSTRUÇÃO DE QUIOSQUE - IFPB campus GUARABIRA</t>
  </si>
  <si>
    <t>COMPOSIÇÕES</t>
  </si>
  <si>
    <r>
      <t xml:space="preserve">OBRA: CONSTRUÇÃO DE QUIOSQUE - IFPB </t>
    </r>
    <r>
      <rPr>
        <b/>
        <i/>
        <sz val="8"/>
        <color indexed="8"/>
        <rFont val="Arial"/>
        <family val="2"/>
      </rPr>
      <t>campus</t>
    </r>
    <r>
      <rPr>
        <b/>
        <sz val="8"/>
        <color indexed="8"/>
        <rFont val="Arial"/>
        <family val="2"/>
      </rPr>
      <t xml:space="preserve"> GUARABIRA</t>
    </r>
  </si>
  <si>
    <t>Alvenaria de vedação de blocos cerâmicos furados na horizontal de 9x19x19cm (espessura 9cm) de paredes com área líquida maior ou igual a 6m² com vãos</t>
  </si>
  <si>
    <t>Alvenaria de vedação de blocos vazados de concreto de 9x40x40cm (espessura 9cm) de paredes com área líquida menor que 6m² com vãos</t>
  </si>
  <si>
    <t>Emboço, para recebimento de cerâmica, em argamassa traço 1:2:8, preparo mecânico com betoneira 400l, aplicado manualmente, em paredes, para ambiente com área maior que 10m2</t>
  </si>
  <si>
    <t>Revestimento cerâmico para paredes internas/externas, com placas tipo esmaltada extra, de dimensões 10x10 cm, aplicadas em ambientes de área maior que 5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</si>
</sst>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_);[Red]\(&quot;R$ &quot;#,##0\)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00000"/>
    <numFmt numFmtId="168" formatCode="_(* #,##0.00_);_(* \(#,##0.00\);_(* \-??_);_(@_)"/>
    <numFmt numFmtId="169" formatCode="0.0%"/>
    <numFmt numFmtId="170" formatCode="0.000"/>
    <numFmt numFmtId="176" formatCode="&quot;R$&quot;\ #,##0.00"/>
    <numFmt numFmtId="177" formatCode="_(* #,##0.0000000_);_(* \(#,##0.0000000\);_(* &quot;-&quot;??_);_(@_)"/>
    <numFmt numFmtId="178" formatCode="0.0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8"/>
      <name val="Comic Sans MS"/>
      <family val="4"/>
    </font>
    <font>
      <sz val="8"/>
      <name val="Comic Sans MS"/>
      <family val="4"/>
    </font>
    <font>
      <sz val="8"/>
      <name val="Arial"/>
      <family val="2"/>
    </font>
    <font>
      <b/>
      <sz val="10"/>
      <name val="Comic Sans MS"/>
      <family val="4"/>
    </font>
    <font>
      <b/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Comic Sans MS"/>
      <family val="4"/>
    </font>
    <font>
      <sz val="12"/>
      <name val="Comic Sans MS"/>
      <family val="4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omic Sans MS"/>
      <family val="4"/>
    </font>
    <font>
      <b/>
      <sz val="10"/>
      <color theme="1"/>
      <name val="Comic Sans MS"/>
      <family val="4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1"/>
      <color rgb="FF000000"/>
      <name val="Arial"/>
      <family val="2"/>
    </font>
    <font>
      <b/>
      <sz val="16"/>
      <color rgb="FF00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4.9989318521683403E-2"/>
      <name val="Arial"/>
      <family val="2"/>
    </font>
    <font>
      <sz val="12"/>
      <color theme="1"/>
      <name val="Arial"/>
      <family val="2"/>
    </font>
    <font>
      <b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i/>
      <sz val="11"/>
      <color indexed="8"/>
      <name val="Calibri"/>
      <family val="2"/>
      <scheme val="minor"/>
    </font>
    <font>
      <b/>
      <sz val="14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8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1"/>
      </patternFill>
    </fill>
    <fill>
      <patternFill patternType="solid">
        <fgColor rgb="FF92D050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2">
    <xf numFmtId="0" fontId="0" fillId="0" borderId="0"/>
    <xf numFmtId="169" fontId="12" fillId="0" borderId="0" applyFont="0" applyFill="0" applyBorder="0" applyAlignment="0" applyProtection="0"/>
    <xf numFmtId="0" fontId="16" fillId="0" borderId="0"/>
    <xf numFmtId="0" fontId="3" fillId="0" borderId="0"/>
    <xf numFmtId="0" fontId="3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26">
    <xf numFmtId="0" fontId="0" fillId="0" borderId="0" xfId="0"/>
    <xf numFmtId="0" fontId="6" fillId="0" borderId="0" xfId="0" applyFont="1" applyFill="1"/>
    <xf numFmtId="0" fontId="8" fillId="0" borderId="0" xfId="0" applyFont="1" applyFill="1"/>
    <xf numFmtId="0" fontId="6" fillId="0" borderId="0" xfId="0" applyFont="1" applyFill="1" applyAlignment="1">
      <alignment horizontal="center" vertical="center"/>
    </xf>
    <xf numFmtId="166" fontId="6" fillId="0" borderId="0" xfId="8" applyFont="1" applyFill="1" applyAlignment="1">
      <alignment horizontal="right"/>
    </xf>
    <xf numFmtId="166" fontId="6" fillId="0" borderId="0" xfId="8" applyFont="1" applyFill="1" applyAlignment="1">
      <alignment horizontal="center" vertical="center"/>
    </xf>
    <xf numFmtId="4" fontId="6" fillId="0" borderId="0" xfId="8" applyNumberFormat="1" applyFont="1" applyFill="1" applyAlignment="1">
      <alignment horizontal="center"/>
    </xf>
    <xf numFmtId="166" fontId="6" fillId="0" borderId="0" xfId="0" applyNumberFormat="1" applyFont="1" applyFill="1"/>
    <xf numFmtId="166" fontId="6" fillId="0" borderId="2" xfId="8" applyFont="1" applyFill="1" applyBorder="1" applyAlignment="1">
      <alignment horizontal="center" vertical="center"/>
    </xf>
    <xf numFmtId="4" fontId="6" fillId="0" borderId="2" xfId="8" applyNumberFormat="1" applyFont="1" applyFill="1" applyBorder="1" applyAlignment="1">
      <alignment horizontal="center"/>
    </xf>
    <xf numFmtId="9" fontId="6" fillId="0" borderId="0" xfId="0" applyNumberFormat="1" applyFont="1" applyFill="1"/>
    <xf numFmtId="0" fontId="10" fillId="0" borderId="0" xfId="0" applyFont="1" applyFill="1" applyAlignment="1">
      <alignment vertical="center"/>
    </xf>
    <xf numFmtId="0" fontId="6" fillId="0" borderId="0" xfId="0" applyFont="1" applyFill="1" applyBorder="1"/>
    <xf numFmtId="166" fontId="6" fillId="0" borderId="0" xfId="8" applyFont="1" applyFill="1" applyBorder="1" applyAlignment="1">
      <alignment horizontal="center" vertical="center"/>
    </xf>
    <xf numFmtId="4" fontId="6" fillId="0" borderId="0" xfId="8" applyNumberFormat="1" applyFont="1" applyFill="1" applyBorder="1" applyAlignment="1">
      <alignment horizontal="center"/>
    </xf>
    <xf numFmtId="166" fontId="6" fillId="0" borderId="0" xfId="8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/>
    <xf numFmtId="166" fontId="6" fillId="0" borderId="9" xfId="8" applyFont="1" applyFill="1" applyBorder="1" applyAlignment="1">
      <alignment horizontal="center" vertical="center"/>
    </xf>
    <xf numFmtId="4" fontId="6" fillId="0" borderId="9" xfId="8" applyNumberFormat="1" applyFont="1" applyFill="1" applyBorder="1" applyAlignment="1">
      <alignment horizontal="center"/>
    </xf>
    <xf numFmtId="166" fontId="6" fillId="0" borderId="9" xfId="8" applyFont="1" applyFill="1" applyBorder="1" applyAlignment="1">
      <alignment horizontal="center"/>
    </xf>
    <xf numFmtId="166" fontId="6" fillId="0" borderId="13" xfId="8" applyFont="1" applyFill="1" applyBorder="1" applyAlignment="1">
      <alignment horizontal="right"/>
    </xf>
    <xf numFmtId="166" fontId="6" fillId="0" borderId="16" xfId="8" applyFont="1" applyFill="1" applyBorder="1" applyAlignment="1">
      <alignment horizontal="right"/>
    </xf>
    <xf numFmtId="10" fontId="6" fillId="0" borderId="0" xfId="0" applyNumberFormat="1" applyFont="1" applyFill="1" applyBorder="1"/>
    <xf numFmtId="166" fontId="6" fillId="0" borderId="17" xfId="8" applyFont="1" applyFill="1" applyBorder="1" applyAlignment="1">
      <alignment horizontal="right"/>
    </xf>
    <xf numFmtId="0" fontId="9" fillId="5" borderId="1" xfId="0" applyFont="1" applyFill="1" applyBorder="1" applyAlignment="1">
      <alignment horizontal="center"/>
    </xf>
    <xf numFmtId="0" fontId="9" fillId="6" borderId="20" xfId="0" applyFont="1" applyFill="1" applyBorder="1"/>
    <xf numFmtId="166" fontId="9" fillId="6" borderId="20" xfId="8" applyNumberFormat="1" applyFont="1" applyFill="1" applyBorder="1" applyAlignment="1">
      <alignment horizontal="center" vertical="center"/>
    </xf>
    <xf numFmtId="166" fontId="9" fillId="6" borderId="20" xfId="8" applyNumberFormat="1" applyFont="1" applyFill="1" applyBorder="1" applyAlignment="1">
      <alignment horizontal="center"/>
    </xf>
    <xf numFmtId="166" fontId="9" fillId="7" borderId="20" xfId="8" applyNumberFormat="1" applyFont="1" applyFill="1" applyBorder="1" applyAlignment="1">
      <alignment horizontal="center" vertical="center"/>
    </xf>
    <xf numFmtId="0" fontId="9" fillId="6" borderId="22" xfId="0" applyFont="1" applyFill="1" applyBorder="1"/>
    <xf numFmtId="166" fontId="9" fillId="6" borderId="22" xfId="8" applyNumberFormat="1" applyFont="1" applyFill="1" applyBorder="1" applyAlignment="1">
      <alignment horizontal="center" vertical="center"/>
    </xf>
    <xf numFmtId="4" fontId="9" fillId="6" borderId="22" xfId="8" applyNumberFormat="1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166" fontId="13" fillId="0" borderId="1" xfId="0" applyNumberFormat="1" applyFont="1" applyFill="1" applyBorder="1"/>
    <xf numFmtId="166" fontId="13" fillId="0" borderId="1" xfId="8" applyFont="1" applyFill="1" applyBorder="1" applyAlignment="1">
      <alignment horizontal="right" vertical="center" wrapText="1"/>
    </xf>
    <xf numFmtId="166" fontId="13" fillId="0" borderId="1" xfId="8" applyFont="1" applyFill="1" applyBorder="1" applyAlignment="1">
      <alignment horizontal="right" vertical="center"/>
    </xf>
    <xf numFmtId="168" fontId="13" fillId="0" borderId="1" xfId="8" applyNumberFormat="1" applyFont="1" applyFill="1" applyBorder="1" applyAlignment="1">
      <alignment horizontal="right" vertical="center"/>
    </xf>
    <xf numFmtId="166" fontId="8" fillId="0" borderId="1" xfId="8" applyFont="1" applyFill="1" applyBorder="1" applyAlignment="1" applyProtection="1">
      <alignment horizontal="center" vertical="center"/>
    </xf>
    <xf numFmtId="0" fontId="13" fillId="0" borderId="0" xfId="0" applyFont="1" applyFill="1" applyAlignment="1">
      <alignment vertical="center"/>
    </xf>
    <xf numFmtId="2" fontId="13" fillId="0" borderId="0" xfId="0" applyNumberFormat="1" applyFont="1" applyFill="1" applyAlignment="1">
      <alignment horizontal="left" vertical="center" wrapText="1"/>
    </xf>
    <xf numFmtId="166" fontId="13" fillId="0" borderId="1" xfId="8" applyFont="1" applyFill="1" applyBorder="1" applyAlignment="1" applyProtection="1">
      <alignment horizontal="center" vertical="center"/>
    </xf>
    <xf numFmtId="0" fontId="11" fillId="0" borderId="0" xfId="0" applyFont="1" applyFill="1" applyAlignment="1">
      <alignment vertical="center"/>
    </xf>
    <xf numFmtId="166" fontId="18" fillId="0" borderId="1" xfId="8" applyFont="1" applyFill="1" applyBorder="1"/>
    <xf numFmtId="168" fontId="19" fillId="0" borderId="1" xfId="8" applyNumberFormat="1" applyFont="1" applyFill="1" applyBorder="1"/>
    <xf numFmtId="0" fontId="14" fillId="0" borderId="0" xfId="0" applyFont="1" applyFill="1" applyBorder="1" applyAlignment="1" applyProtection="1">
      <alignment horizontal="left" vertical="center" wrapText="1"/>
    </xf>
    <xf numFmtId="0" fontId="13" fillId="10" borderId="0" xfId="0" applyFont="1" applyFill="1" applyAlignment="1">
      <alignment vertical="center"/>
    </xf>
    <xf numFmtId="0" fontId="13" fillId="0" borderId="36" xfId="0" applyFont="1" applyFill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16" fillId="0" borderId="0" xfId="0" applyFont="1" applyBorder="1"/>
    <xf numFmtId="2" fontId="21" fillId="0" borderId="1" xfId="5" applyNumberFormat="1" applyFont="1" applyBorder="1" applyAlignment="1">
      <alignment horizontal="right" vertical="center"/>
    </xf>
    <xf numFmtId="0" fontId="20" fillId="0" borderId="0" xfId="5" applyFont="1" applyBorder="1" applyAlignment="1">
      <alignment horizontal="right" vertical="center"/>
    </xf>
    <xf numFmtId="4" fontId="20" fillId="9" borderId="0" xfId="5" applyNumberFormat="1" applyFont="1" applyFill="1" applyBorder="1" applyAlignment="1">
      <alignment horizontal="right"/>
    </xf>
    <xf numFmtId="0" fontId="20" fillId="0" borderId="0" xfId="4" applyFont="1" applyBorder="1" applyAlignment="1">
      <alignment horizontal="center" vertical="center"/>
    </xf>
    <xf numFmtId="0" fontId="9" fillId="11" borderId="0" xfId="0" applyFont="1" applyFill="1" applyBorder="1" applyAlignment="1">
      <alignment vertical="center" wrapText="1"/>
    </xf>
    <xf numFmtId="0" fontId="3" fillId="9" borderId="0" xfId="0" applyFont="1" applyFill="1" applyBorder="1" applyAlignment="1">
      <alignment vertical="center" wrapText="1"/>
    </xf>
    <xf numFmtId="49" fontId="3" fillId="9" borderId="0" xfId="0" applyNumberFormat="1" applyFont="1" applyFill="1" applyBorder="1" applyAlignment="1">
      <alignment wrapText="1"/>
    </xf>
    <xf numFmtId="0" fontId="16" fillId="0" borderId="0" xfId="0" applyFont="1"/>
    <xf numFmtId="0" fontId="22" fillId="0" borderId="0" xfId="6" applyFont="1" applyFill="1" applyBorder="1" applyAlignment="1">
      <alignment horizontal="center" vertical="center"/>
    </xf>
    <xf numFmtId="2" fontId="21" fillId="0" borderId="25" xfId="5" applyNumberFormat="1" applyFont="1" applyBorder="1" applyAlignment="1">
      <alignment horizontal="right" vertical="center"/>
    </xf>
    <xf numFmtId="4" fontId="21" fillId="0" borderId="27" xfId="5" applyNumberFormat="1" applyFont="1" applyBorder="1" applyAlignment="1">
      <alignment horizontal="right" vertical="center" wrapText="1"/>
    </xf>
    <xf numFmtId="4" fontId="21" fillId="0" borderId="25" xfId="5" applyNumberFormat="1" applyFont="1" applyBorder="1" applyAlignment="1">
      <alignment horizontal="right" vertical="center"/>
    </xf>
    <xf numFmtId="0" fontId="21" fillId="0" borderId="20" xfId="5" applyFont="1" applyBorder="1" applyAlignment="1">
      <alignment horizontal="center" vertical="center"/>
    </xf>
    <xf numFmtId="0" fontId="21" fillId="0" borderId="33" xfId="5" applyFont="1" applyBorder="1" applyAlignment="1">
      <alignment horizontal="center" vertical="center" wrapText="1"/>
    </xf>
    <xf numFmtId="0" fontId="21" fillId="0" borderId="19" xfId="5" applyFont="1" applyBorder="1" applyAlignment="1">
      <alignment horizontal="center" vertical="center"/>
    </xf>
    <xf numFmtId="2" fontId="21" fillId="0" borderId="37" xfId="5" applyNumberFormat="1" applyFont="1" applyBorder="1" applyAlignment="1">
      <alignment horizontal="right" vertical="center"/>
    </xf>
    <xf numFmtId="2" fontId="21" fillId="0" borderId="27" xfId="5" applyNumberFormat="1" applyFont="1" applyBorder="1" applyAlignment="1">
      <alignment horizontal="right" vertical="center" wrapText="1"/>
    </xf>
    <xf numFmtId="0" fontId="21" fillId="0" borderId="38" xfId="5" applyFont="1" applyBorder="1" applyAlignment="1">
      <alignment horizontal="center" vertical="center"/>
    </xf>
    <xf numFmtId="0" fontId="22" fillId="0" borderId="0" xfId="6" applyFont="1" applyFill="1" applyBorder="1" applyAlignment="1">
      <alignment horizontal="left" vertical="center"/>
    </xf>
    <xf numFmtId="0" fontId="16" fillId="0" borderId="0" xfId="0" applyFont="1" applyBorder="1"/>
    <xf numFmtId="4" fontId="20" fillId="9" borderId="35" xfId="5" applyNumberFormat="1" applyFont="1" applyFill="1" applyBorder="1" applyAlignment="1">
      <alignment horizontal="right"/>
    </xf>
    <xf numFmtId="0" fontId="13" fillId="0" borderId="3" xfId="0" applyFont="1" applyFill="1" applyBorder="1" applyAlignment="1">
      <alignment vertical="center"/>
    </xf>
    <xf numFmtId="2" fontId="13" fillId="9" borderId="0" xfId="0" applyNumberFormat="1" applyFont="1" applyFill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0" fontId="9" fillId="6" borderId="20" xfId="7" applyNumberFormat="1" applyFont="1" applyFill="1" applyBorder="1" applyAlignment="1">
      <alignment horizontal="right" vertical="center"/>
    </xf>
    <xf numFmtId="0" fontId="23" fillId="9" borderId="6" xfId="6" applyFont="1" applyFill="1" applyBorder="1" applyAlignment="1">
      <alignment horizontal="center" vertical="center" wrapText="1"/>
    </xf>
    <xf numFmtId="0" fontId="20" fillId="0" borderId="0" xfId="5" applyFont="1" applyBorder="1" applyAlignment="1">
      <alignment horizontal="left" vertical="center"/>
    </xf>
    <xf numFmtId="0" fontId="21" fillId="0" borderId="37" xfId="5" applyFont="1" applyBorder="1" applyAlignment="1">
      <alignment horizontal="right" vertical="center"/>
    </xf>
    <xf numFmtId="2" fontId="21" fillId="0" borderId="18" xfId="5" applyNumberFormat="1" applyFont="1" applyBorder="1" applyAlignment="1">
      <alignment horizontal="right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39" xfId="0" applyFont="1" applyFill="1" applyBorder="1"/>
    <xf numFmtId="166" fontId="6" fillId="0" borderId="39" xfId="8" applyFont="1" applyFill="1" applyBorder="1" applyAlignment="1">
      <alignment horizontal="center" vertical="center"/>
    </xf>
    <xf numFmtId="4" fontId="6" fillId="0" borderId="39" xfId="8" applyNumberFormat="1" applyFont="1" applyFill="1" applyBorder="1" applyAlignment="1">
      <alignment horizontal="center"/>
    </xf>
    <xf numFmtId="166" fontId="6" fillId="0" borderId="39" xfId="8" applyFont="1" applyFill="1" applyBorder="1" applyAlignment="1">
      <alignment horizontal="right"/>
    </xf>
    <xf numFmtId="0" fontId="26" fillId="12" borderId="47" xfId="0" applyFont="1" applyFill="1" applyBorder="1" applyAlignment="1">
      <alignment horizontal="center" vertical="center"/>
    </xf>
    <xf numFmtId="0" fontId="26" fillId="12" borderId="50" xfId="0" applyFont="1" applyFill="1" applyBorder="1" applyAlignment="1">
      <alignment horizontal="center" vertical="center"/>
    </xf>
    <xf numFmtId="0" fontId="26" fillId="12" borderId="50" xfId="6" applyFont="1" applyFill="1" applyBorder="1" applyAlignment="1">
      <alignment horizontal="center" vertical="center" wrapText="1"/>
    </xf>
    <xf numFmtId="4" fontId="26" fillId="12" borderId="50" xfId="13" applyNumberFormat="1" applyFont="1" applyFill="1" applyBorder="1" applyAlignment="1">
      <alignment horizontal="center" vertical="center" wrapText="1"/>
    </xf>
    <xf numFmtId="166" fontId="26" fillId="12" borderId="50" xfId="13" applyFont="1" applyFill="1" applyBorder="1" applyAlignment="1">
      <alignment horizontal="center" vertical="center" wrapText="1"/>
    </xf>
    <xf numFmtId="166" fontId="26" fillId="12" borderId="43" xfId="13" applyFont="1" applyFill="1" applyBorder="1" applyAlignment="1">
      <alignment horizontal="center" vertical="center" wrapText="1"/>
    </xf>
    <xf numFmtId="166" fontId="26" fillId="12" borderId="48" xfId="13" applyFont="1" applyFill="1" applyBorder="1" applyAlignment="1">
      <alignment horizontal="center" vertical="center" wrapText="1"/>
    </xf>
    <xf numFmtId="0" fontId="15" fillId="5" borderId="31" xfId="0" applyNumberFormat="1" applyFont="1" applyFill="1" applyBorder="1" applyAlignment="1">
      <alignment horizontal="center" vertical="center"/>
    </xf>
    <xf numFmtId="0" fontId="15" fillId="5" borderId="53" xfId="0" applyNumberFormat="1" applyFont="1" applyFill="1" applyBorder="1" applyAlignment="1">
      <alignment horizontal="center" vertical="center"/>
    </xf>
    <xf numFmtId="176" fontId="15" fillId="5" borderId="54" xfId="0" applyNumberFormat="1" applyFont="1" applyFill="1" applyBorder="1" applyAlignment="1">
      <alignment horizontal="right" vertical="center"/>
    </xf>
    <xf numFmtId="0" fontId="27" fillId="9" borderId="26" xfId="0" applyFont="1" applyFill="1" applyBorder="1" applyAlignment="1">
      <alignment horizontal="center" vertical="center" wrapText="1"/>
    </xf>
    <xf numFmtId="0" fontId="27" fillId="9" borderId="12" xfId="0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horizontal="center" vertical="center" wrapText="1"/>
    </xf>
    <xf numFmtId="49" fontId="27" fillId="0" borderId="50" xfId="0" applyNumberFormat="1" applyFont="1" applyFill="1" applyBorder="1" applyAlignment="1" applyProtection="1">
      <alignment horizontal="center" vertical="center"/>
      <protection locked="0"/>
    </xf>
    <xf numFmtId="4" fontId="27" fillId="9" borderId="4" xfId="0" applyNumberFormat="1" applyFont="1" applyFill="1" applyBorder="1" applyAlignment="1">
      <alignment horizontal="center" vertical="center" wrapText="1"/>
    </xf>
    <xf numFmtId="0" fontId="27" fillId="9" borderId="18" xfId="0" applyFont="1" applyFill="1" applyBorder="1" applyAlignment="1">
      <alignment horizontal="center" vertical="center" wrapText="1"/>
    </xf>
    <xf numFmtId="4" fontId="27" fillId="9" borderId="18" xfId="0" applyNumberFormat="1" applyFont="1" applyFill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9" fillId="5" borderId="51" xfId="0" applyFont="1" applyFill="1" applyBorder="1" applyAlignment="1">
      <alignment horizontal="center" vertical="center"/>
    </xf>
    <xf numFmtId="0" fontId="29" fillId="5" borderId="31" xfId="0" applyFont="1" applyFill="1" applyBorder="1" applyAlignment="1">
      <alignment horizontal="center" vertical="center"/>
    </xf>
    <xf numFmtId="0" fontId="27" fillId="5" borderId="31" xfId="0" applyFont="1" applyFill="1" applyBorder="1" applyAlignment="1">
      <alignment horizontal="center" vertical="center"/>
    </xf>
    <xf numFmtId="0" fontId="27" fillId="0" borderId="44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18" xfId="0" applyNumberFormat="1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5" fillId="5" borderId="51" xfId="0" applyFont="1" applyFill="1" applyBorder="1" applyAlignment="1">
      <alignment horizontal="center" vertical="center"/>
    </xf>
    <xf numFmtId="0" fontId="4" fillId="5" borderId="53" xfId="14" applyFont="1" applyFill="1" applyBorder="1" applyAlignment="1" applyProtection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wrapText="1"/>
    </xf>
    <xf numFmtId="0" fontId="27" fillId="0" borderId="9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center"/>
    </xf>
    <xf numFmtId="166" fontId="27" fillId="0" borderId="0" xfId="0" applyNumberFormat="1" applyFont="1" applyBorder="1" applyAlignment="1">
      <alignment horizontal="center" vertical="center" wrapText="1"/>
    </xf>
    <xf numFmtId="166" fontId="27" fillId="0" borderId="0" xfId="0" applyNumberFormat="1" applyFont="1" applyBorder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 wrapText="1"/>
    </xf>
    <xf numFmtId="0" fontId="32" fillId="0" borderId="0" xfId="0" applyFont="1" applyAlignment="1">
      <alignment horizontal="left" vertical="center"/>
    </xf>
    <xf numFmtId="0" fontId="27" fillId="0" borderId="0" xfId="0" applyFont="1" applyAlignment="1">
      <alignment horizontal="right" vertical="center"/>
    </xf>
    <xf numFmtId="0" fontId="3" fillId="9" borderId="3" xfId="0" applyFont="1" applyFill="1" applyBorder="1" applyAlignment="1" applyProtection="1">
      <alignment horizontal="center" vertical="center" wrapText="1"/>
    </xf>
    <xf numFmtId="0" fontId="15" fillId="5" borderId="52" xfId="0" applyNumberFormat="1" applyFont="1" applyFill="1" applyBorder="1" applyAlignment="1">
      <alignment horizontal="center" vertical="center"/>
    </xf>
    <xf numFmtId="0" fontId="15" fillId="5" borderId="31" xfId="0" applyFont="1" applyFill="1" applyBorder="1" applyAlignment="1">
      <alignment horizontal="center" vertical="center" wrapText="1"/>
    </xf>
    <xf numFmtId="0" fontId="15" fillId="5" borderId="52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Border="1" applyAlignment="1">
      <alignment horizontal="center" vertical="center"/>
    </xf>
    <xf numFmtId="166" fontId="27" fillId="0" borderId="27" xfId="0" applyNumberFormat="1" applyFont="1" applyBorder="1" applyAlignment="1">
      <alignment horizontal="center" vertical="center"/>
    </xf>
    <xf numFmtId="166" fontId="15" fillId="5" borderId="31" xfId="0" applyNumberFormat="1" applyFont="1" applyFill="1" applyBorder="1" applyAlignment="1">
      <alignment horizontal="center" vertical="center"/>
    </xf>
    <xf numFmtId="166" fontId="27" fillId="5" borderId="53" xfId="0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6" fontId="4" fillId="0" borderId="55" xfId="8" applyNumberFormat="1" applyFont="1" applyFill="1" applyBorder="1" applyAlignment="1">
      <alignment horizontal="center" vertical="center"/>
    </xf>
    <xf numFmtId="166" fontId="27" fillId="0" borderId="18" xfId="0" applyNumberFormat="1" applyFont="1" applyFill="1" applyBorder="1" applyAlignment="1">
      <alignment horizontal="center" vertical="center"/>
    </xf>
    <xf numFmtId="166" fontId="27" fillId="0" borderId="4" xfId="0" applyNumberFormat="1" applyFont="1" applyBorder="1" applyAlignment="1">
      <alignment horizontal="center" vertical="center"/>
    </xf>
    <xf numFmtId="166" fontId="27" fillId="0" borderId="1" xfId="0" applyNumberFormat="1" applyFont="1" applyBorder="1" applyAlignment="1">
      <alignment horizontal="center" vertical="center"/>
    </xf>
    <xf numFmtId="0" fontId="15" fillId="5" borderId="53" xfId="0" applyNumberFormat="1" applyFont="1" applyFill="1" applyBorder="1" applyAlignment="1">
      <alignment horizontal="center" vertical="center" wrapText="1"/>
    </xf>
    <xf numFmtId="166" fontId="15" fillId="5" borderId="52" xfId="0" applyNumberFormat="1" applyFont="1" applyFill="1" applyBorder="1" applyAlignment="1">
      <alignment horizontal="center" vertical="center"/>
    </xf>
    <xf numFmtId="166" fontId="27" fillId="0" borderId="4" xfId="0" applyNumberFormat="1" applyFont="1" applyFill="1" applyBorder="1" applyAlignment="1">
      <alignment horizontal="center" vertical="center"/>
    </xf>
    <xf numFmtId="0" fontId="29" fillId="5" borderId="53" xfId="0" applyFont="1" applyFill="1" applyBorder="1" applyAlignment="1">
      <alignment horizontal="center" vertical="center" wrapText="1"/>
    </xf>
    <xf numFmtId="166" fontId="29" fillId="5" borderId="31" xfId="0" applyNumberFormat="1" applyFont="1" applyFill="1" applyBorder="1" applyAlignment="1">
      <alignment horizontal="center" vertical="center"/>
    </xf>
    <xf numFmtId="0" fontId="29" fillId="5" borderId="52" xfId="0" applyFont="1" applyFill="1" applyBorder="1" applyAlignment="1">
      <alignment horizontal="center" vertical="center" wrapText="1"/>
    </xf>
    <xf numFmtId="166" fontId="27" fillId="5" borderId="31" xfId="0" applyNumberFormat="1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15" fillId="0" borderId="18" xfId="0" applyNumberFormat="1" applyFont="1" applyFill="1" applyBorder="1" applyAlignment="1">
      <alignment horizontal="center" vertical="center" wrapText="1"/>
    </xf>
    <xf numFmtId="166" fontId="15" fillId="0" borderId="44" xfId="0" applyNumberFormat="1" applyFont="1" applyFill="1" applyBorder="1" applyAlignment="1">
      <alignment horizontal="center" vertical="center"/>
    </xf>
    <xf numFmtId="166" fontId="24" fillId="0" borderId="4" xfId="0" applyNumberFormat="1" applyFont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center" vertical="center"/>
    </xf>
    <xf numFmtId="166" fontId="31" fillId="0" borderId="1" xfId="0" applyNumberFormat="1" applyFont="1" applyFill="1" applyBorder="1" applyAlignment="1">
      <alignment horizontal="center" vertical="center"/>
    </xf>
    <xf numFmtId="167" fontId="15" fillId="5" borderId="53" xfId="14" applyNumberFormat="1" applyFont="1" applyFill="1" applyBorder="1" applyAlignment="1" applyProtection="1">
      <alignment horizontal="center" vertical="center" wrapText="1"/>
      <protection locked="0"/>
    </xf>
    <xf numFmtId="166" fontId="4" fillId="5" borderId="53" xfId="13" applyNumberFormat="1" applyFont="1" applyFill="1" applyBorder="1" applyAlignment="1" applyProtection="1">
      <alignment horizontal="center" vertical="center" wrapText="1"/>
    </xf>
    <xf numFmtId="166" fontId="4" fillId="5" borderId="52" xfId="13" applyNumberFormat="1" applyFont="1" applyFill="1" applyBorder="1" applyAlignment="1" applyProtection="1">
      <alignment horizontal="center" vertical="center" wrapText="1"/>
    </xf>
    <xf numFmtId="0" fontId="27" fillId="5" borderId="53" xfId="0" applyFont="1" applyFill="1" applyBorder="1" applyAlignment="1">
      <alignment horizontal="center" vertical="center" wrapText="1"/>
    </xf>
    <xf numFmtId="166" fontId="29" fillId="5" borderId="56" xfId="0" applyNumberFormat="1" applyFont="1" applyFill="1" applyBorder="1" applyAlignment="1">
      <alignment horizontal="center" vertical="center"/>
    </xf>
    <xf numFmtId="166" fontId="15" fillId="5" borderId="56" xfId="0" applyNumberFormat="1" applyFont="1" applyFill="1" applyBorder="1" applyAlignment="1">
      <alignment horizontal="center" vertical="center" wrapText="1"/>
    </xf>
    <xf numFmtId="0" fontId="33" fillId="9" borderId="19" xfId="0" applyFont="1" applyFill="1" applyBorder="1" applyAlignment="1">
      <alignment horizontal="left" vertical="center" wrapText="1"/>
    </xf>
    <xf numFmtId="0" fontId="33" fillId="9" borderId="47" xfId="0" applyFont="1" applyFill="1" applyBorder="1" applyAlignment="1">
      <alignment horizontal="left" vertical="center" wrapText="1"/>
    </xf>
    <xf numFmtId="0" fontId="33" fillId="9" borderId="55" xfId="12" applyFont="1" applyFill="1" applyBorder="1" applyAlignment="1">
      <alignment horizontal="left" vertical="center" wrapText="1"/>
    </xf>
    <xf numFmtId="0" fontId="33" fillId="9" borderId="0" xfId="12" applyFont="1" applyFill="1" applyBorder="1" applyAlignment="1">
      <alignment horizontal="left" vertical="center" wrapText="1"/>
    </xf>
    <xf numFmtId="0" fontId="33" fillId="9" borderId="16" xfId="12" applyFont="1" applyFill="1" applyBorder="1" applyAlignment="1">
      <alignment horizontal="left" vertical="center" wrapText="1"/>
    </xf>
    <xf numFmtId="0" fontId="33" fillId="9" borderId="21" xfId="0" applyFont="1" applyFill="1" applyBorder="1" applyAlignment="1">
      <alignment horizontal="left" vertical="center" wrapText="1"/>
    </xf>
    <xf numFmtId="0" fontId="33" fillId="9" borderId="22" xfId="0" applyFont="1" applyFill="1" applyBorder="1" applyAlignment="1">
      <alignment horizontal="right" vertical="center"/>
    </xf>
    <xf numFmtId="10" fontId="33" fillId="9" borderId="35" xfId="0" applyNumberFormat="1" applyFont="1" applyFill="1" applyBorder="1" applyAlignment="1">
      <alignment horizontal="right" vertical="center"/>
    </xf>
    <xf numFmtId="0" fontId="15" fillId="5" borderId="52" xfId="0" applyNumberFormat="1" applyFont="1" applyFill="1" applyBorder="1" applyAlignment="1">
      <alignment horizontal="left" vertical="center"/>
    </xf>
    <xf numFmtId="0" fontId="15" fillId="5" borderId="52" xfId="0" applyNumberFormat="1" applyFont="1" applyFill="1" applyBorder="1" applyAlignment="1">
      <alignment horizontal="justify" vertical="justify" wrapText="1"/>
    </xf>
    <xf numFmtId="49" fontId="29" fillId="9" borderId="50" xfId="0" applyNumberFormat="1" applyFont="1" applyFill="1" applyBorder="1" applyAlignment="1" applyProtection="1">
      <alignment horizontal="justify" vertical="justify" wrapText="1"/>
      <protection locked="0"/>
    </xf>
    <xf numFmtId="0" fontId="15" fillId="0" borderId="18" xfId="0" applyFont="1" applyFill="1" applyBorder="1" applyAlignment="1">
      <alignment horizontal="justify" vertical="justify" wrapText="1"/>
    </xf>
    <xf numFmtId="49" fontId="29" fillId="9" borderId="1" xfId="0" applyNumberFormat="1" applyFont="1" applyFill="1" applyBorder="1" applyAlignment="1" applyProtection="1">
      <alignment horizontal="justify" vertical="justify" wrapText="1"/>
      <protection locked="0"/>
    </xf>
    <xf numFmtId="0" fontId="15" fillId="5" borderId="53" xfId="0" applyNumberFormat="1" applyFont="1" applyFill="1" applyBorder="1" applyAlignment="1">
      <alignment horizontal="justify" vertical="justify" wrapText="1"/>
    </xf>
    <xf numFmtId="0" fontId="29" fillId="5" borderId="52" xfId="0" applyFont="1" applyFill="1" applyBorder="1" applyAlignment="1">
      <alignment horizontal="justify" vertical="justify" wrapText="1"/>
    </xf>
    <xf numFmtId="0" fontId="29" fillId="0" borderId="44" xfId="0" applyFont="1" applyFill="1" applyBorder="1" applyAlignment="1">
      <alignment horizontal="justify" vertical="justify" wrapText="1"/>
    </xf>
    <xf numFmtId="0" fontId="29" fillId="0" borderId="1" xfId="0" applyFont="1" applyFill="1" applyBorder="1" applyAlignment="1">
      <alignment horizontal="justify" vertical="justify" wrapText="1"/>
    </xf>
    <xf numFmtId="0" fontId="15" fillId="0" borderId="18" xfId="0" applyNumberFormat="1" applyFont="1" applyFill="1" applyBorder="1" applyAlignment="1">
      <alignment horizontal="justify" vertical="justify" wrapText="1"/>
    </xf>
    <xf numFmtId="0" fontId="15" fillId="0" borderId="1" xfId="0" applyNumberFormat="1" applyFont="1" applyFill="1" applyBorder="1" applyAlignment="1">
      <alignment horizontal="justify" vertical="justify" wrapText="1"/>
    </xf>
    <xf numFmtId="0" fontId="15" fillId="5" borderId="53" xfId="14" applyFont="1" applyFill="1" applyBorder="1" applyAlignment="1">
      <alignment horizontal="justify" vertical="justify" wrapText="1"/>
    </xf>
    <xf numFmtId="0" fontId="15" fillId="5" borderId="52" xfId="0" applyFont="1" applyFill="1" applyBorder="1" applyAlignment="1">
      <alignment horizontal="justify" vertical="justify" wrapText="1"/>
    </xf>
    <xf numFmtId="0" fontId="17" fillId="0" borderId="0" xfId="0" quotePrefix="1" applyFont="1" applyBorder="1" applyAlignment="1">
      <alignment horizontal="center"/>
    </xf>
    <xf numFmtId="0" fontId="21" fillId="0" borderId="37" xfId="5" applyFont="1" applyBorder="1" applyAlignment="1">
      <alignment horizontal="center" vertical="center"/>
    </xf>
    <xf numFmtId="0" fontId="21" fillId="0" borderId="18" xfId="5" applyFont="1" applyBorder="1" applyAlignment="1">
      <alignment horizontal="right" vertical="center"/>
    </xf>
    <xf numFmtId="0" fontId="21" fillId="0" borderId="26" xfId="5" applyFont="1" applyBorder="1" applyAlignment="1">
      <alignment horizontal="center" vertical="center"/>
    </xf>
    <xf numFmtId="0" fontId="21" fillId="0" borderId="26" xfId="5" applyFont="1" applyBorder="1" applyAlignment="1">
      <alignment horizontal="center" vertical="center"/>
    </xf>
    <xf numFmtId="0" fontId="21" fillId="0" borderId="18" xfId="5" applyFont="1" applyBorder="1" applyAlignment="1">
      <alignment horizontal="center" vertical="center"/>
    </xf>
    <xf numFmtId="4" fontId="20" fillId="9" borderId="59" xfId="5" applyNumberFormat="1" applyFont="1" applyFill="1" applyBorder="1" applyAlignment="1">
      <alignment horizontal="right"/>
    </xf>
    <xf numFmtId="4" fontId="21" fillId="9" borderId="15" xfId="5" applyNumberFormat="1" applyFont="1" applyFill="1" applyBorder="1" applyAlignment="1">
      <alignment horizontal="right"/>
    </xf>
    <xf numFmtId="0" fontId="21" fillId="0" borderId="26" xfId="5" applyFont="1" applyBorder="1" applyAlignment="1">
      <alignment horizontal="center" vertical="justify" wrapText="1"/>
    </xf>
    <xf numFmtId="0" fontId="11" fillId="9" borderId="1" xfId="16" applyFont="1" applyFill="1" applyBorder="1" applyAlignment="1">
      <alignment horizontal="left" vertical="center" wrapText="1"/>
    </xf>
    <xf numFmtId="0" fontId="11" fillId="9" borderId="1" xfId="16" applyFont="1" applyFill="1" applyBorder="1" applyAlignment="1">
      <alignment horizontal="center" vertical="center" wrapText="1"/>
    </xf>
    <xf numFmtId="178" fontId="11" fillId="9" borderId="1" xfId="16" applyNumberFormat="1" applyFont="1" applyFill="1" applyBorder="1" applyAlignment="1">
      <alignment horizontal="center" vertical="center"/>
    </xf>
    <xf numFmtId="0" fontId="11" fillId="9" borderId="1" xfId="16" applyFont="1" applyFill="1" applyBorder="1" applyAlignment="1">
      <alignment horizontal="center" vertical="center"/>
    </xf>
    <xf numFmtId="0" fontId="1" fillId="0" borderId="0" xfId="16"/>
    <xf numFmtId="0" fontId="11" fillId="0" borderId="1" xfId="16" applyFont="1" applyFill="1" applyBorder="1" applyAlignment="1">
      <alignment horizontal="left" vertical="center" wrapText="1"/>
    </xf>
    <xf numFmtId="0" fontId="11" fillId="0" borderId="1" xfId="16" applyFont="1" applyFill="1" applyBorder="1" applyAlignment="1">
      <alignment horizontal="center" vertical="center"/>
    </xf>
    <xf numFmtId="0" fontId="11" fillId="0" borderId="1" xfId="16" applyFont="1" applyFill="1" applyBorder="1" applyAlignment="1">
      <alignment horizontal="center" vertical="center" wrapText="1"/>
    </xf>
    <xf numFmtId="2" fontId="11" fillId="0" borderId="1" xfId="16" applyNumberFormat="1" applyFont="1" applyFill="1" applyBorder="1" applyAlignment="1">
      <alignment horizontal="center" vertical="center" wrapText="1"/>
    </xf>
    <xf numFmtId="2" fontId="11" fillId="0" borderId="0" xfId="16" applyNumberFormat="1" applyFont="1" applyFill="1" applyBorder="1" applyAlignment="1">
      <alignment horizontal="center" vertical="center" wrapText="1"/>
    </xf>
    <xf numFmtId="0" fontId="11" fillId="0" borderId="0" xfId="16" applyFont="1" applyFill="1" applyBorder="1" applyAlignment="1">
      <alignment horizontal="center" vertical="center"/>
    </xf>
    <xf numFmtId="2" fontId="11" fillId="0" borderId="1" xfId="16" applyNumberFormat="1" applyFont="1" applyFill="1" applyBorder="1" applyAlignment="1">
      <alignment horizontal="center" vertical="center"/>
    </xf>
    <xf numFmtId="2" fontId="11" fillId="0" borderId="0" xfId="16" applyNumberFormat="1" applyFont="1" applyFill="1" applyBorder="1" applyAlignment="1">
      <alignment horizontal="center" vertical="center"/>
    </xf>
    <xf numFmtId="2" fontId="11" fillId="9" borderId="1" xfId="16" applyNumberFormat="1" applyFont="1" applyFill="1" applyBorder="1" applyAlignment="1">
      <alignment horizontal="center" vertical="center" wrapText="1"/>
    </xf>
    <xf numFmtId="0" fontId="21" fillId="0" borderId="27" xfId="5" applyFont="1" applyBorder="1" applyAlignment="1">
      <alignment horizontal="right" vertical="center" wrapText="1"/>
    </xf>
    <xf numFmtId="0" fontId="21" fillId="0" borderId="26" xfId="5" applyFont="1" applyBorder="1" applyAlignment="1">
      <alignment horizontal="center" vertical="center"/>
    </xf>
    <xf numFmtId="0" fontId="11" fillId="0" borderId="1" xfId="16" applyFont="1" applyFill="1" applyBorder="1" applyAlignment="1">
      <alignment horizontal="center" vertical="center"/>
    </xf>
    <xf numFmtId="0" fontId="21" fillId="0" borderId="26" xfId="5" applyFont="1" applyBorder="1" applyAlignment="1">
      <alignment horizontal="center" vertical="center"/>
    </xf>
    <xf numFmtId="2" fontId="11" fillId="9" borderId="1" xfId="16" applyNumberFormat="1" applyFont="1" applyFill="1" applyBorder="1" applyAlignment="1">
      <alignment horizontal="center" vertical="center"/>
    </xf>
    <xf numFmtId="170" fontId="11" fillId="9" borderId="1" xfId="16" applyNumberFormat="1" applyFont="1" applyFill="1" applyBorder="1" applyAlignment="1">
      <alignment horizontal="center" vertical="center"/>
    </xf>
    <xf numFmtId="0" fontId="21" fillId="0" borderId="26" xfId="5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21" fillId="0" borderId="26" xfId="5" applyFont="1" applyBorder="1" applyAlignment="1">
      <alignment horizontal="center" vertical="center"/>
    </xf>
    <xf numFmtId="0" fontId="21" fillId="0" borderId="34" xfId="5" applyFont="1" applyBorder="1" applyAlignment="1">
      <alignment horizontal="center" vertical="center" wrapText="1"/>
    </xf>
    <xf numFmtId="0" fontId="21" fillId="0" borderId="26" xfId="5" applyFont="1" applyBorder="1" applyAlignment="1">
      <alignment horizontal="center" vertical="center"/>
    </xf>
    <xf numFmtId="0" fontId="21" fillId="0" borderId="26" xfId="5" applyFont="1" applyBorder="1" applyAlignment="1">
      <alignment horizontal="center" vertical="center"/>
    </xf>
    <xf numFmtId="0" fontId="6" fillId="13" borderId="0" xfId="0" applyFont="1" applyFill="1"/>
    <xf numFmtId="0" fontId="0" fillId="9" borderId="0" xfId="0" applyFill="1"/>
    <xf numFmtId="0" fontId="20" fillId="9" borderId="0" xfId="4" applyFont="1" applyFill="1" applyBorder="1" applyAlignment="1">
      <alignment horizontal="center" vertical="center"/>
    </xf>
    <xf numFmtId="0" fontId="20" fillId="9" borderId="0" xfId="4" applyFont="1" applyFill="1" applyBorder="1" applyAlignment="1">
      <alignment vertical="center"/>
    </xf>
    <xf numFmtId="0" fontId="16" fillId="9" borderId="0" xfId="0" applyFont="1" applyFill="1" applyBorder="1"/>
    <xf numFmtId="2" fontId="21" fillId="0" borderId="18" xfId="5" quotePrefix="1" applyNumberFormat="1" applyFont="1" applyBorder="1" applyAlignment="1">
      <alignment horizontal="right" vertical="center"/>
    </xf>
    <xf numFmtId="170" fontId="21" fillId="0" borderId="18" xfId="5" applyNumberFormat="1" applyFont="1" applyBorder="1" applyAlignment="1">
      <alignment horizontal="right" vertical="center"/>
    </xf>
    <xf numFmtId="0" fontId="21" fillId="0" borderId="26" xfId="5" applyFont="1" applyBorder="1" applyAlignment="1">
      <alignment horizontal="center" vertical="center"/>
    </xf>
    <xf numFmtId="0" fontId="21" fillId="0" borderId="26" xfId="5" applyFont="1" applyBorder="1" applyAlignment="1">
      <alignment horizontal="center" vertical="center"/>
    </xf>
    <xf numFmtId="0" fontId="21" fillId="0" borderId="26" xfId="5" applyFont="1" applyBorder="1" applyAlignment="1">
      <alignment horizontal="center" vertical="center"/>
    </xf>
    <xf numFmtId="4" fontId="9" fillId="5" borderId="18" xfId="8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/>
    </xf>
    <xf numFmtId="0" fontId="27" fillId="0" borderId="7" xfId="0" applyFont="1" applyBorder="1"/>
    <xf numFmtId="0" fontId="27" fillId="0" borderId="0" xfId="0" applyFont="1" applyBorder="1" applyAlignment="1">
      <alignment horizontal="center" wrapText="1"/>
    </xf>
    <xf numFmtId="0" fontId="32" fillId="0" borderId="0" xfId="0" applyFont="1" applyBorder="1" applyAlignment="1">
      <alignment horizontal="left" vertical="center"/>
    </xf>
    <xf numFmtId="0" fontId="27" fillId="0" borderId="0" xfId="0" applyFont="1" applyBorder="1"/>
    <xf numFmtId="0" fontId="27" fillId="0" borderId="0" xfId="0" applyFont="1" applyBorder="1" applyAlignment="1">
      <alignment horizontal="right" vertical="center"/>
    </xf>
    <xf numFmtId="0" fontId="0" fillId="0" borderId="0" xfId="0" applyBorder="1"/>
    <xf numFmtId="0" fontId="0" fillId="0" borderId="16" xfId="0" applyBorder="1"/>
    <xf numFmtId="2" fontId="21" fillId="0" borderId="15" xfId="5" applyNumberFormat="1" applyFont="1" applyBorder="1" applyAlignment="1">
      <alignment horizontal="right" vertical="center" wrapText="1"/>
    </xf>
    <xf numFmtId="10" fontId="3" fillId="7" borderId="20" xfId="7" applyNumberFormat="1" applyFont="1" applyFill="1" applyBorder="1" applyAlignment="1">
      <alignment horizontal="center" vertical="center"/>
    </xf>
    <xf numFmtId="166" fontId="3" fillId="7" borderId="20" xfId="8" applyNumberFormat="1" applyFont="1" applyFill="1" applyBorder="1" applyAlignment="1">
      <alignment horizontal="center" vertical="center"/>
    </xf>
    <xf numFmtId="166" fontId="3" fillId="7" borderId="22" xfId="8" applyNumberFormat="1" applyFont="1" applyFill="1" applyBorder="1" applyAlignment="1">
      <alignment horizontal="center" vertical="center"/>
    </xf>
    <xf numFmtId="10" fontId="3" fillId="7" borderId="24" xfId="7" applyNumberFormat="1" applyFont="1" applyFill="1" applyBorder="1" applyAlignment="1">
      <alignment horizontal="center" vertical="center"/>
    </xf>
    <xf numFmtId="166" fontId="3" fillId="7" borderId="24" xfId="8" applyNumberFormat="1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/>
    </xf>
    <xf numFmtId="166" fontId="3" fillId="7" borderId="33" xfId="8" applyNumberFormat="1" applyFont="1" applyFill="1" applyBorder="1" applyAlignment="1">
      <alignment horizontal="center" vertical="center"/>
    </xf>
    <xf numFmtId="166" fontId="3" fillId="7" borderId="59" xfId="8" applyNumberFormat="1" applyFont="1" applyFill="1" applyBorder="1" applyAlignment="1">
      <alignment horizontal="center" vertical="center"/>
    </xf>
    <xf numFmtId="0" fontId="37" fillId="0" borderId="10" xfId="6" applyFont="1" applyFill="1" applyBorder="1" applyAlignment="1">
      <alignment horizontal="left" vertical="center"/>
    </xf>
    <xf numFmtId="0" fontId="37" fillId="0" borderId="3" xfId="6" applyFont="1" applyFill="1" applyBorder="1" applyAlignment="1">
      <alignment horizontal="center" vertical="center" wrapText="1"/>
    </xf>
    <xf numFmtId="166" fontId="7" fillId="0" borderId="3" xfId="8" applyFont="1" applyFill="1" applyBorder="1" applyAlignment="1">
      <alignment horizontal="center" vertical="center"/>
    </xf>
    <xf numFmtId="4" fontId="36" fillId="0" borderId="3" xfId="6" applyNumberFormat="1" applyFont="1" applyFill="1" applyBorder="1" applyAlignment="1">
      <alignment horizontal="center" vertical="center" wrapText="1"/>
    </xf>
    <xf numFmtId="49" fontId="37" fillId="0" borderId="11" xfId="8" applyNumberFormat="1" applyFont="1" applyFill="1" applyBorder="1" applyAlignment="1">
      <alignment horizontal="right" vertical="center"/>
    </xf>
    <xf numFmtId="0" fontId="39" fillId="5" borderId="26" xfId="0" applyFont="1" applyFill="1" applyBorder="1" applyAlignment="1">
      <alignment horizontal="center" vertical="center"/>
    </xf>
    <xf numFmtId="0" fontId="39" fillId="5" borderId="18" xfId="6" applyFont="1" applyFill="1" applyBorder="1" applyAlignment="1">
      <alignment horizontal="center" vertical="center" wrapText="1"/>
    </xf>
    <xf numFmtId="168" fontId="9" fillId="5" borderId="18" xfId="8" applyNumberFormat="1" applyFont="1" applyFill="1" applyBorder="1" applyAlignment="1">
      <alignment horizontal="center" vertical="center" wrapText="1"/>
    </xf>
    <xf numFmtId="166" fontId="39" fillId="5" borderId="18" xfId="8" applyFont="1" applyFill="1" applyBorder="1" applyAlignment="1">
      <alignment horizontal="center" vertical="center" wrapText="1"/>
    </xf>
    <xf numFmtId="166" fontId="39" fillId="5" borderId="27" xfId="8" applyFont="1" applyFill="1" applyBorder="1" applyAlignment="1">
      <alignment horizontal="center" vertical="center" wrapText="1"/>
    </xf>
    <xf numFmtId="0" fontId="39" fillId="2" borderId="12" xfId="6" quotePrefix="1" applyNumberFormat="1" applyFont="1" applyFill="1" applyBorder="1" applyAlignment="1">
      <alignment horizontal="center" vertical="center"/>
    </xf>
    <xf numFmtId="1" fontId="39" fillId="2" borderId="1" xfId="6" applyNumberFormat="1" applyFont="1" applyFill="1" applyBorder="1" applyAlignment="1">
      <alignment horizontal="left"/>
    </xf>
    <xf numFmtId="166" fontId="7" fillId="2" borderId="1" xfId="8" applyFont="1" applyFill="1" applyBorder="1" applyAlignment="1">
      <alignment horizontal="center" vertical="center"/>
    </xf>
    <xf numFmtId="10" fontId="7" fillId="2" borderId="1" xfId="7" applyNumberFormat="1" applyFont="1" applyFill="1" applyBorder="1" applyAlignment="1">
      <alignment horizontal="right" vertical="center"/>
    </xf>
    <xf numFmtId="166" fontId="7" fillId="2" borderId="1" xfId="8" applyFont="1" applyFill="1" applyBorder="1" applyAlignment="1">
      <alignment horizontal="right" vertical="center"/>
    </xf>
    <xf numFmtId="166" fontId="7" fillId="2" borderId="15" xfId="8" applyFont="1" applyFill="1" applyBorder="1" applyAlignment="1">
      <alignment horizontal="right" vertical="center"/>
    </xf>
    <xf numFmtId="1" fontId="39" fillId="2" borderId="1" xfId="0" applyNumberFormat="1" applyFont="1" applyFill="1" applyBorder="1"/>
    <xf numFmtId="1" fontId="39" fillId="3" borderId="1" xfId="0" applyNumberFormat="1" applyFont="1" applyFill="1" applyBorder="1" applyAlignment="1">
      <alignment horizontal="left" vertical="center" wrapText="1"/>
    </xf>
    <xf numFmtId="0" fontId="39" fillId="3" borderId="1" xfId="0" applyFont="1" applyFill="1" applyBorder="1" applyAlignment="1">
      <alignment horizontal="left" vertical="center" wrapText="1"/>
    </xf>
    <xf numFmtId="0" fontId="39" fillId="2" borderId="1" xfId="6" applyFont="1" applyFill="1" applyBorder="1" applyAlignment="1">
      <alignment horizontal="left"/>
    </xf>
    <xf numFmtId="0" fontId="9" fillId="5" borderId="12" xfId="0" applyFont="1" applyFill="1" applyBorder="1" applyAlignment="1">
      <alignment horizontal="center" vertical="center"/>
    </xf>
    <xf numFmtId="0" fontId="9" fillId="5" borderId="1" xfId="0" applyFont="1" applyFill="1" applyBorder="1"/>
    <xf numFmtId="166" fontId="39" fillId="5" borderId="1" xfId="8" applyFont="1" applyFill="1" applyBorder="1" applyAlignment="1">
      <alignment horizontal="center" vertical="center"/>
    </xf>
    <xf numFmtId="10" fontId="39" fillId="8" borderId="1" xfId="7" applyNumberFormat="1" applyFont="1" applyFill="1" applyBorder="1" applyAlignment="1">
      <alignment horizontal="right" vertical="center"/>
    </xf>
    <xf numFmtId="166" fontId="39" fillId="5" borderId="1" xfId="8" applyFont="1" applyFill="1" applyBorder="1" applyAlignment="1">
      <alignment horizontal="right"/>
    </xf>
    <xf numFmtId="166" fontId="39" fillId="5" borderId="15" xfId="8" applyFont="1" applyFill="1" applyBorder="1" applyAlignment="1">
      <alignment horizontal="right"/>
    </xf>
    <xf numFmtId="9" fontId="39" fillId="5" borderId="1" xfId="7" applyFont="1" applyFill="1" applyBorder="1" applyAlignment="1">
      <alignment horizontal="center" vertical="center"/>
    </xf>
    <xf numFmtId="166" fontId="39" fillId="5" borderId="1" xfId="8" applyFont="1" applyFill="1" applyBorder="1" applyAlignment="1">
      <alignment horizontal="center"/>
    </xf>
    <xf numFmtId="166" fontId="39" fillId="5" borderId="15" xfId="8" applyFont="1" applyFill="1" applyBorder="1" applyAlignment="1">
      <alignment horizontal="center"/>
    </xf>
    <xf numFmtId="0" fontId="3" fillId="0" borderId="0" xfId="0" applyFont="1"/>
    <xf numFmtId="0" fontId="3" fillId="0" borderId="12" xfId="0" applyFont="1" applyBorder="1" applyAlignment="1">
      <alignment horizontal="center"/>
    </xf>
    <xf numFmtId="1" fontId="3" fillId="0" borderId="1" xfId="0" applyNumberFormat="1" applyFont="1" applyBorder="1"/>
    <xf numFmtId="4" fontId="3" fillId="0" borderId="1" xfId="0" applyNumberFormat="1" applyFont="1" applyBorder="1"/>
    <xf numFmtId="10" fontId="3" fillId="0" borderId="1" xfId="7" applyNumberFormat="1" applyFont="1" applyBorder="1"/>
    <xf numFmtId="166" fontId="3" fillId="0" borderId="1" xfId="8" applyNumberFormat="1" applyFont="1" applyBorder="1"/>
    <xf numFmtId="43" fontId="3" fillId="0" borderId="1" xfId="0" applyNumberFormat="1" applyFont="1" applyBorder="1"/>
    <xf numFmtId="9" fontId="3" fillId="0" borderId="1" xfId="7" applyFont="1" applyBorder="1" applyAlignment="1">
      <alignment horizontal="center"/>
    </xf>
    <xf numFmtId="43" fontId="3" fillId="0" borderId="15" xfId="0" applyNumberFormat="1" applyFont="1" applyBorder="1"/>
    <xf numFmtId="0" fontId="3" fillId="0" borderId="1" xfId="0" applyFont="1" applyBorder="1"/>
    <xf numFmtId="0" fontId="9" fillId="6" borderId="19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27" fillId="9" borderId="1" xfId="0" applyFont="1" applyFill="1" applyBorder="1" applyAlignment="1">
      <alignment horizontal="justify" vertical="justify" wrapText="1"/>
    </xf>
    <xf numFmtId="49" fontId="27" fillId="9" borderId="1" xfId="0" applyNumberFormat="1" applyFont="1" applyFill="1" applyBorder="1" applyAlignment="1" applyProtection="1">
      <alignment horizontal="center" vertical="center"/>
      <protection locked="0"/>
    </xf>
    <xf numFmtId="166" fontId="27" fillId="9" borderId="4" xfId="8" applyNumberFormat="1" applyFont="1" applyFill="1" applyBorder="1" applyAlignment="1">
      <alignment horizontal="center" vertical="center"/>
    </xf>
    <xf numFmtId="166" fontId="27" fillId="9" borderId="18" xfId="0" applyNumberFormat="1" applyFont="1" applyFill="1" applyBorder="1" applyAlignment="1">
      <alignment horizontal="center" vertical="center"/>
    </xf>
    <xf numFmtId="166" fontId="27" fillId="9" borderId="27" xfId="0" applyNumberFormat="1" applyFont="1" applyFill="1" applyBorder="1" applyAlignment="1">
      <alignment horizontal="center" vertical="center"/>
    </xf>
    <xf numFmtId="49" fontId="27" fillId="9" borderId="18" xfId="0" applyNumberFormat="1" applyFont="1" applyFill="1" applyBorder="1" applyAlignment="1" applyProtection="1">
      <alignment horizontal="justify" vertical="justify" wrapText="1"/>
      <protection locked="0"/>
    </xf>
    <xf numFmtId="49" fontId="27" fillId="9" borderId="18" xfId="0" applyNumberFormat="1" applyFont="1" applyFill="1" applyBorder="1" applyAlignment="1" applyProtection="1">
      <alignment horizontal="center" vertical="center"/>
      <protection locked="0"/>
    </xf>
    <xf numFmtId="166" fontId="4" fillId="9" borderId="44" xfId="8" applyNumberFormat="1" applyFont="1" applyFill="1" applyBorder="1" applyAlignment="1">
      <alignment horizontal="center" vertical="center"/>
    </xf>
    <xf numFmtId="0" fontId="27" fillId="9" borderId="34" xfId="0" applyFont="1" applyFill="1" applyBorder="1" applyAlignment="1">
      <alignment horizontal="center" vertical="center" wrapText="1"/>
    </xf>
    <xf numFmtId="0" fontId="27" fillId="9" borderId="23" xfId="0" applyFont="1" applyFill="1" applyBorder="1" applyAlignment="1">
      <alignment horizontal="center" vertical="center" wrapText="1"/>
    </xf>
    <xf numFmtId="49" fontId="27" fillId="9" borderId="23" xfId="0" applyNumberFormat="1" applyFont="1" applyFill="1" applyBorder="1" applyAlignment="1" applyProtection="1">
      <alignment horizontal="justify" vertical="justify" wrapText="1"/>
      <protection locked="0"/>
    </xf>
    <xf numFmtId="49" fontId="27" fillId="9" borderId="23" xfId="0" applyNumberFormat="1" applyFont="1" applyFill="1" applyBorder="1" applyAlignment="1" applyProtection="1">
      <alignment horizontal="center" vertical="center"/>
      <protection locked="0"/>
    </xf>
    <xf numFmtId="166" fontId="4" fillId="9" borderId="41" xfId="8" applyNumberFormat="1" applyFont="1" applyFill="1" applyBorder="1" applyAlignment="1">
      <alignment horizontal="center" vertical="center"/>
    </xf>
    <xf numFmtId="166" fontId="4" fillId="9" borderId="23" xfId="8" applyNumberFormat="1" applyFont="1" applyFill="1" applyBorder="1" applyAlignment="1">
      <alignment horizontal="center" vertical="center"/>
    </xf>
    <xf numFmtId="49" fontId="27" fillId="9" borderId="1" xfId="0" applyNumberFormat="1" applyFont="1" applyFill="1" applyBorder="1" applyAlignment="1" applyProtection="1">
      <alignment horizontal="justify" vertical="justify" wrapText="1"/>
      <protection locked="0"/>
    </xf>
    <xf numFmtId="166" fontId="4" fillId="9" borderId="1" xfId="8" applyNumberFormat="1" applyFont="1" applyFill="1" applyBorder="1" applyAlignment="1">
      <alignment horizontal="center" vertical="center"/>
    </xf>
    <xf numFmtId="166" fontId="4" fillId="9" borderId="4" xfId="8" applyNumberFormat="1" applyFont="1" applyFill="1" applyBorder="1" applyAlignment="1">
      <alignment horizontal="center" vertical="center"/>
    </xf>
    <xf numFmtId="4" fontId="27" fillId="9" borderId="23" xfId="0" applyNumberFormat="1" applyFont="1" applyFill="1" applyBorder="1" applyAlignment="1">
      <alignment horizontal="center" vertical="center" wrapText="1"/>
    </xf>
    <xf numFmtId="166" fontId="27" fillId="9" borderId="44" xfId="0" applyNumberFormat="1" applyFont="1" applyFill="1" applyBorder="1" applyAlignment="1">
      <alignment horizontal="center" vertical="center"/>
    </xf>
    <xf numFmtId="0" fontId="4" fillId="9" borderId="1" xfId="0" applyNumberFormat="1" applyFont="1" applyFill="1" applyBorder="1" applyAlignment="1">
      <alignment horizontal="center" vertical="center" wrapText="1"/>
    </xf>
    <xf numFmtId="166" fontId="27" fillId="9" borderId="4" xfId="0" applyNumberFormat="1" applyFont="1" applyFill="1" applyBorder="1" applyAlignment="1">
      <alignment horizontal="center" vertical="center"/>
    </xf>
    <xf numFmtId="166" fontId="27" fillId="9" borderId="15" xfId="0" applyNumberFormat="1" applyFont="1" applyFill="1" applyBorder="1" applyAlignment="1">
      <alignment horizontal="center" vertical="center"/>
    </xf>
    <xf numFmtId="166" fontId="27" fillId="9" borderId="41" xfId="0" applyNumberFormat="1" applyFont="1" applyFill="1" applyBorder="1" applyAlignment="1">
      <alignment horizontal="center" vertical="center"/>
    </xf>
    <xf numFmtId="166" fontId="27" fillId="9" borderId="50" xfId="0" applyNumberFormat="1" applyFont="1" applyFill="1" applyBorder="1" applyAlignment="1">
      <alignment horizontal="center" vertical="center"/>
    </xf>
    <xf numFmtId="166" fontId="27" fillId="9" borderId="1" xfId="0" applyNumberFormat="1" applyFont="1" applyFill="1" applyBorder="1" applyAlignment="1">
      <alignment horizontal="center" vertical="center"/>
    </xf>
    <xf numFmtId="4" fontId="27" fillId="9" borderId="41" xfId="0" applyNumberFormat="1" applyFont="1" applyFill="1" applyBorder="1" applyAlignment="1">
      <alignment horizontal="center" vertical="center" wrapText="1"/>
    </xf>
    <xf numFmtId="0" fontId="27" fillId="9" borderId="26" xfId="0" applyFont="1" applyFill="1" applyBorder="1" applyAlignment="1">
      <alignment horizontal="center" vertical="center"/>
    </xf>
    <xf numFmtId="0" fontId="4" fillId="9" borderId="18" xfId="0" applyFont="1" applyFill="1" applyBorder="1" applyAlignment="1">
      <alignment horizontal="justify" vertical="justify" wrapText="1"/>
    </xf>
    <xf numFmtId="167" fontId="4" fillId="9" borderId="18" xfId="14" applyNumberFormat="1" applyFont="1" applyFill="1" applyBorder="1" applyAlignment="1" applyProtection="1">
      <alignment horizontal="center" vertical="center" wrapText="1"/>
      <protection locked="0"/>
    </xf>
    <xf numFmtId="0" fontId="4" fillId="9" borderId="18" xfId="14" applyFont="1" applyFill="1" applyBorder="1" applyAlignment="1">
      <alignment horizontal="justify" vertical="justify" wrapText="1"/>
    </xf>
    <xf numFmtId="166" fontId="27" fillId="9" borderId="44" xfId="0" applyNumberFormat="1" applyFont="1" applyFill="1" applyBorder="1" applyAlignment="1">
      <alignment horizontal="center" vertical="center" wrapText="1"/>
    </xf>
    <xf numFmtId="167" fontId="4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27" fillId="9" borderId="19" xfId="0" applyFont="1" applyFill="1" applyBorder="1" applyAlignment="1">
      <alignment horizontal="center" vertical="center"/>
    </xf>
    <xf numFmtId="0" fontId="27" fillId="9" borderId="20" xfId="0" applyFont="1" applyFill="1" applyBorder="1" applyAlignment="1">
      <alignment horizontal="center" vertical="center" wrapText="1"/>
    </xf>
    <xf numFmtId="49" fontId="27" fillId="9" borderId="20" xfId="0" applyNumberFormat="1" applyFont="1" applyFill="1" applyBorder="1" applyAlignment="1" applyProtection="1">
      <alignment horizontal="center" vertical="center"/>
      <protection locked="0"/>
    </xf>
    <xf numFmtId="166" fontId="27" fillId="9" borderId="28" xfId="0" applyNumberFormat="1" applyFont="1" applyFill="1" applyBorder="1" applyAlignment="1">
      <alignment horizontal="center" vertical="center" wrapText="1"/>
    </xf>
    <xf numFmtId="0" fontId="27" fillId="9" borderId="12" xfId="0" applyFont="1" applyFill="1" applyBorder="1" applyAlignment="1">
      <alignment horizontal="center" vertical="center"/>
    </xf>
    <xf numFmtId="166" fontId="27" fillId="9" borderId="1" xfId="0" applyNumberFormat="1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horizontal="center" vertical="center"/>
    </xf>
    <xf numFmtId="0" fontId="24" fillId="9" borderId="1" xfId="0" applyFont="1" applyFill="1" applyBorder="1" applyAlignment="1">
      <alignment horizontal="center" vertical="center" wrapText="1"/>
    </xf>
    <xf numFmtId="0" fontId="4" fillId="9" borderId="1" xfId="0" applyNumberFormat="1" applyFont="1" applyFill="1" applyBorder="1" applyAlignment="1">
      <alignment horizontal="center" vertical="center"/>
    </xf>
    <xf numFmtId="166" fontId="24" fillId="9" borderId="4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27" fillId="9" borderId="7" xfId="0" applyFont="1" applyFill="1" applyBorder="1" applyAlignment="1">
      <alignment horizontal="center" vertical="center"/>
    </xf>
    <xf numFmtId="0" fontId="15" fillId="9" borderId="4" xfId="0" applyNumberFormat="1" applyFont="1" applyFill="1" applyBorder="1" applyAlignment="1">
      <alignment horizontal="center" vertical="center" wrapText="1"/>
    </xf>
    <xf numFmtId="0" fontId="15" fillId="9" borderId="1" xfId="0" applyNumberFormat="1" applyFont="1" applyFill="1" applyBorder="1" applyAlignment="1">
      <alignment horizontal="justify" vertical="justify" wrapText="1"/>
    </xf>
    <xf numFmtId="0" fontId="15" fillId="9" borderId="1" xfId="0" applyNumberFormat="1" applyFont="1" applyFill="1" applyBorder="1" applyAlignment="1">
      <alignment horizontal="center" vertical="center"/>
    </xf>
    <xf numFmtId="166" fontId="15" fillId="9" borderId="4" xfId="0" applyNumberFormat="1" applyFont="1" applyFill="1" applyBorder="1" applyAlignment="1">
      <alignment horizontal="center" vertical="center"/>
    </xf>
    <xf numFmtId="3" fontId="4" fillId="9" borderId="12" xfId="0" applyNumberFormat="1" applyFont="1" applyFill="1" applyBorder="1" applyAlignment="1">
      <alignment horizontal="center" vertical="center"/>
    </xf>
    <xf numFmtId="0" fontId="4" fillId="9" borderId="26" xfId="0" applyFont="1" applyFill="1" applyBorder="1" applyAlignment="1">
      <alignment horizontal="center" vertical="center"/>
    </xf>
    <xf numFmtId="0" fontId="24" fillId="9" borderId="18" xfId="0" applyFont="1" applyFill="1" applyBorder="1" applyAlignment="1">
      <alignment horizontal="center" vertical="center" wrapText="1"/>
    </xf>
    <xf numFmtId="0" fontId="4" fillId="9" borderId="18" xfId="0" applyFont="1" applyFill="1" applyBorder="1" applyAlignment="1">
      <alignment horizontal="center" vertical="center"/>
    </xf>
    <xf numFmtId="166" fontId="27" fillId="9" borderId="4" xfId="0" applyNumberFormat="1" applyFont="1" applyFill="1" applyBorder="1" applyAlignment="1">
      <alignment horizontal="center" vertical="center" wrapText="1"/>
    </xf>
    <xf numFmtId="166" fontId="4" fillId="9" borderId="4" xfId="0" applyNumberFormat="1" applyFont="1" applyFill="1" applyBorder="1" applyAlignment="1">
      <alignment horizontal="center" vertical="center" wrapText="1"/>
    </xf>
    <xf numFmtId="166" fontId="27" fillId="9" borderId="3" xfId="0" applyNumberFormat="1" applyFont="1" applyFill="1" applyBorder="1" applyAlignment="1">
      <alignment horizontal="center" vertical="center"/>
    </xf>
    <xf numFmtId="166" fontId="27" fillId="9" borderId="39" xfId="0" applyNumberFormat="1" applyFont="1" applyFill="1" applyBorder="1" applyAlignment="1">
      <alignment horizontal="center" vertical="center"/>
    </xf>
    <xf numFmtId="0" fontId="27" fillId="9" borderId="18" xfId="0" applyFont="1" applyFill="1" applyBorder="1" applyAlignment="1">
      <alignment horizontal="center" vertical="center"/>
    </xf>
    <xf numFmtId="0" fontId="27" fillId="9" borderId="34" xfId="0" applyFont="1" applyFill="1" applyBorder="1" applyAlignment="1">
      <alignment horizontal="center" vertical="center"/>
    </xf>
    <xf numFmtId="0" fontId="27" fillId="9" borderId="4" xfId="0" applyFont="1" applyFill="1" applyBorder="1" applyAlignment="1">
      <alignment horizontal="center" vertical="center"/>
    </xf>
    <xf numFmtId="166" fontId="27" fillId="9" borderId="61" xfId="0" applyNumberFormat="1" applyFont="1" applyFill="1" applyBorder="1" applyAlignment="1">
      <alignment horizontal="center" vertical="center"/>
    </xf>
    <xf numFmtId="0" fontId="27" fillId="9" borderId="22" xfId="0" applyFont="1" applyFill="1" applyBorder="1" applyAlignment="1">
      <alignment horizontal="center" vertical="center" wrapText="1"/>
    </xf>
    <xf numFmtId="0" fontId="27" fillId="9" borderId="22" xfId="0" applyFont="1" applyFill="1" applyBorder="1" applyAlignment="1">
      <alignment horizontal="justify" vertical="justify" wrapText="1"/>
    </xf>
    <xf numFmtId="0" fontId="4" fillId="9" borderId="22" xfId="0" applyFont="1" applyFill="1" applyBorder="1" applyAlignment="1">
      <alignment horizontal="center" vertical="center"/>
    </xf>
    <xf numFmtId="166" fontId="27" fillId="9" borderId="49" xfId="0" applyNumberFormat="1" applyFont="1" applyFill="1" applyBorder="1" applyAlignment="1">
      <alignment horizontal="center" vertical="center"/>
    </xf>
    <xf numFmtId="166" fontId="27" fillId="9" borderId="22" xfId="0" applyNumberFormat="1" applyFont="1" applyFill="1" applyBorder="1" applyAlignment="1">
      <alignment horizontal="center" vertical="center"/>
    </xf>
    <xf numFmtId="166" fontId="27" fillId="9" borderId="35" xfId="0" applyNumberFormat="1" applyFont="1" applyFill="1" applyBorder="1" applyAlignment="1">
      <alignment horizontal="center" vertical="center"/>
    </xf>
    <xf numFmtId="0" fontId="9" fillId="5" borderId="42" xfId="0" applyFont="1" applyFill="1" applyBorder="1" applyAlignment="1">
      <alignment horizontal="center" vertical="center"/>
    </xf>
    <xf numFmtId="0" fontId="9" fillId="5" borderId="26" xfId="0" applyFont="1" applyFill="1" applyBorder="1" applyAlignment="1">
      <alignment horizontal="center" vertical="center"/>
    </xf>
    <xf numFmtId="0" fontId="9" fillId="5" borderId="43" xfId="6" applyFont="1" applyFill="1" applyBorder="1" applyAlignment="1">
      <alignment horizontal="center" vertical="center" wrapText="1"/>
    </xf>
    <xf numFmtId="0" fontId="9" fillId="5" borderId="18" xfId="6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/>
    </xf>
    <xf numFmtId="0" fontId="9" fillId="5" borderId="29" xfId="0" applyFont="1" applyFill="1" applyBorder="1" applyAlignment="1">
      <alignment horizontal="center"/>
    </xf>
    <xf numFmtId="0" fontId="9" fillId="5" borderId="38" xfId="0" applyFont="1" applyFill="1" applyBorder="1" applyAlignment="1">
      <alignment horizontal="center"/>
    </xf>
    <xf numFmtId="166" fontId="9" fillId="5" borderId="43" xfId="8" applyNumberFormat="1" applyFont="1" applyFill="1" applyBorder="1" applyAlignment="1">
      <alignment horizontal="center" vertical="center" wrapText="1"/>
    </xf>
    <xf numFmtId="166" fontId="9" fillId="5" borderId="18" xfId="8" applyNumberFormat="1" applyFont="1" applyFill="1" applyBorder="1" applyAlignment="1">
      <alignment horizontal="center" vertical="center" wrapText="1"/>
    </xf>
    <xf numFmtId="4" fontId="9" fillId="5" borderId="43" xfId="8" applyNumberFormat="1" applyFont="1" applyFill="1" applyBorder="1" applyAlignment="1">
      <alignment horizontal="center" vertical="center" wrapText="1"/>
    </xf>
    <xf numFmtId="4" fontId="9" fillId="5" borderId="18" xfId="8" applyNumberFormat="1" applyFont="1" applyFill="1" applyBorder="1" applyAlignment="1">
      <alignment horizontal="center" vertical="center" wrapText="1"/>
    </xf>
    <xf numFmtId="166" fontId="5" fillId="0" borderId="0" xfId="8" applyFont="1" applyFill="1" applyBorder="1" applyAlignment="1">
      <alignment horizontal="center" vertical="center"/>
    </xf>
    <xf numFmtId="166" fontId="5" fillId="0" borderId="16" xfId="8" applyFont="1" applyFill="1" applyBorder="1" applyAlignment="1">
      <alignment horizontal="center" vertical="center"/>
    </xf>
    <xf numFmtId="166" fontId="5" fillId="0" borderId="39" xfId="8" applyFont="1" applyFill="1" applyBorder="1" applyAlignment="1">
      <alignment horizontal="center" vertical="center"/>
    </xf>
    <xf numFmtId="166" fontId="5" fillId="0" borderId="40" xfId="8" applyFont="1" applyFill="1" applyBorder="1" applyAlignment="1">
      <alignment horizontal="center" vertical="center"/>
    </xf>
    <xf numFmtId="0" fontId="36" fillId="5" borderId="10" xfId="6" applyFont="1" applyFill="1" applyBorder="1" applyAlignment="1">
      <alignment horizontal="center" vertical="center" wrapText="1"/>
    </xf>
    <xf numFmtId="0" fontId="36" fillId="5" borderId="3" xfId="6" applyFont="1" applyFill="1" applyBorder="1" applyAlignment="1">
      <alignment horizontal="center" vertical="center" wrapText="1"/>
    </xf>
    <xf numFmtId="0" fontId="36" fillId="5" borderId="11" xfId="6" applyFont="1" applyFill="1" applyBorder="1" applyAlignment="1">
      <alignment horizontal="center" vertical="center" wrapText="1"/>
    </xf>
    <xf numFmtId="0" fontId="37" fillId="0" borderId="10" xfId="6" applyFont="1" applyFill="1" applyBorder="1" applyAlignment="1">
      <alignment horizontal="left" vertical="center"/>
    </xf>
    <xf numFmtId="0" fontId="37" fillId="0" borderId="3" xfId="6" applyFont="1" applyFill="1" applyBorder="1" applyAlignment="1">
      <alignment horizontal="left" vertical="center"/>
    </xf>
    <xf numFmtId="0" fontId="37" fillId="0" borderId="11" xfId="6" applyFont="1" applyFill="1" applyBorder="1" applyAlignment="1">
      <alignment horizontal="left" vertical="center"/>
    </xf>
    <xf numFmtId="0" fontId="30" fillId="5" borderId="30" xfId="0" applyFont="1" applyFill="1" applyBorder="1" applyAlignment="1">
      <alignment horizontal="right"/>
    </xf>
    <xf numFmtId="0" fontId="30" fillId="5" borderId="31" xfId="0" applyFont="1" applyFill="1" applyBorder="1" applyAlignment="1">
      <alignment horizontal="right"/>
    </xf>
    <xf numFmtId="0" fontId="30" fillId="5" borderId="32" xfId="0" applyFont="1" applyFill="1" applyBorder="1" applyAlignment="1">
      <alignment horizontal="right"/>
    </xf>
    <xf numFmtId="176" fontId="15" fillId="5" borderId="30" xfId="0" applyNumberFormat="1" applyFont="1" applyFill="1" applyBorder="1" applyAlignment="1">
      <alignment horizontal="right" vertical="center"/>
    </xf>
    <xf numFmtId="176" fontId="15" fillId="5" borderId="32" xfId="0" applyNumberFormat="1" applyFont="1" applyFill="1" applyBorder="1" applyAlignment="1">
      <alignment horizontal="right" vertical="center"/>
    </xf>
    <xf numFmtId="0" fontId="25" fillId="0" borderId="5" xfId="11" applyFont="1" applyBorder="1" applyAlignment="1">
      <alignment horizontal="center" vertical="center" wrapText="1"/>
    </xf>
    <xf numFmtId="0" fontId="25" fillId="0" borderId="6" xfId="11" applyFont="1" applyBorder="1" applyAlignment="1">
      <alignment horizontal="center" vertical="center" wrapText="1"/>
    </xf>
    <xf numFmtId="0" fontId="25" fillId="0" borderId="14" xfId="11" applyFont="1" applyBorder="1" applyAlignment="1">
      <alignment horizontal="center" vertical="center" wrapText="1"/>
    </xf>
    <xf numFmtId="0" fontId="25" fillId="0" borderId="8" xfId="11" applyFont="1" applyBorder="1" applyAlignment="1">
      <alignment horizontal="center" vertical="center" wrapText="1"/>
    </xf>
    <xf numFmtId="0" fontId="25" fillId="0" borderId="9" xfId="11" applyFont="1" applyBorder="1" applyAlignment="1">
      <alignment horizontal="center" vertical="center" wrapText="1"/>
    </xf>
    <xf numFmtId="0" fontId="25" fillId="0" borderId="17" xfId="11" applyFont="1" applyBorder="1" applyAlignment="1">
      <alignment horizontal="center" vertical="center" wrapText="1"/>
    </xf>
    <xf numFmtId="0" fontId="33" fillId="9" borderId="28" xfId="12" applyFont="1" applyFill="1" applyBorder="1" applyAlignment="1">
      <alignment horizontal="left" vertical="center" wrapText="1"/>
    </xf>
    <xf numFmtId="0" fontId="33" fillId="9" borderId="29" xfId="12" applyFont="1" applyFill="1" applyBorder="1" applyAlignment="1">
      <alignment horizontal="left" vertical="center" wrapText="1"/>
    </xf>
    <xf numFmtId="0" fontId="33" fillId="9" borderId="57" xfId="12" applyFont="1" applyFill="1" applyBorder="1" applyAlignment="1">
      <alignment horizontal="left" vertical="center" wrapText="1"/>
    </xf>
    <xf numFmtId="0" fontId="33" fillId="9" borderId="49" xfId="12" applyFont="1" applyFill="1" applyBorder="1" applyAlignment="1">
      <alignment horizontal="left" vertical="center" wrapText="1"/>
    </xf>
    <xf numFmtId="0" fontId="33" fillId="9" borderId="36" xfId="12" applyFont="1" applyFill="1" applyBorder="1" applyAlignment="1">
      <alignment horizontal="left" vertical="center" wrapText="1"/>
    </xf>
    <xf numFmtId="0" fontId="33" fillId="9" borderId="46" xfId="12" applyFont="1" applyFill="1" applyBorder="1" applyAlignment="1">
      <alignment horizontal="left" vertical="center" wrapText="1"/>
    </xf>
    <xf numFmtId="0" fontId="20" fillId="0" borderId="45" xfId="5" applyFont="1" applyBorder="1" applyAlignment="1">
      <alignment horizontal="right" vertical="center"/>
    </xf>
    <xf numFmtId="0" fontId="20" fillId="0" borderId="36" xfId="5" applyFont="1" applyBorder="1" applyAlignment="1">
      <alignment horizontal="right" vertical="center"/>
    </xf>
    <xf numFmtId="0" fontId="20" fillId="0" borderId="46" xfId="5" applyFont="1" applyBorder="1" applyAlignment="1">
      <alignment horizontal="right" vertical="center"/>
    </xf>
    <xf numFmtId="0" fontId="21" fillId="0" borderId="34" xfId="5" applyFont="1" applyBorder="1" applyAlignment="1">
      <alignment horizontal="center" vertical="center"/>
    </xf>
    <xf numFmtId="0" fontId="21" fillId="0" borderId="47" xfId="5" applyFont="1" applyBorder="1" applyAlignment="1">
      <alignment horizontal="center" vertical="center"/>
    </xf>
    <xf numFmtId="0" fontId="21" fillId="0" borderId="26" xfId="5" applyFont="1" applyBorder="1" applyAlignment="1">
      <alignment horizontal="center" vertical="center"/>
    </xf>
    <xf numFmtId="0" fontId="20" fillId="0" borderId="21" xfId="5" applyFont="1" applyBorder="1" applyAlignment="1">
      <alignment horizontal="right" vertical="center"/>
    </xf>
    <xf numFmtId="0" fontId="20" fillId="0" borderId="22" xfId="5" applyFont="1" applyBorder="1" applyAlignment="1">
      <alignment horizontal="right" vertical="center"/>
    </xf>
    <xf numFmtId="0" fontId="23" fillId="4" borderId="30" xfId="6" applyFont="1" applyFill="1" applyBorder="1" applyAlignment="1">
      <alignment horizontal="center" vertical="center" wrapText="1"/>
    </xf>
    <xf numFmtId="0" fontId="23" fillId="4" borderId="31" xfId="6" applyFont="1" applyFill="1" applyBorder="1" applyAlignment="1">
      <alignment horizontal="center" vertical="center" wrapText="1"/>
    </xf>
    <xf numFmtId="0" fontId="23" fillId="4" borderId="32" xfId="6" applyFont="1" applyFill="1" applyBorder="1" applyAlignment="1">
      <alignment horizontal="center" vertical="center" wrapText="1"/>
    </xf>
    <xf numFmtId="49" fontId="22" fillId="0" borderId="0" xfId="6" applyNumberFormat="1" applyFont="1" applyFill="1" applyBorder="1" applyAlignment="1">
      <alignment horizontal="left" vertical="center"/>
    </xf>
    <xf numFmtId="0" fontId="21" fillId="0" borderId="34" xfId="5" applyFont="1" applyBorder="1" applyAlignment="1">
      <alignment horizontal="center" vertical="center" wrapText="1"/>
    </xf>
    <xf numFmtId="0" fontId="21" fillId="0" borderId="47" xfId="5" applyFont="1" applyBorder="1" applyAlignment="1">
      <alignment horizontal="center" vertical="center" wrapText="1"/>
    </xf>
    <xf numFmtId="0" fontId="21" fillId="0" borderId="26" xfId="5" applyFont="1" applyBorder="1" applyAlignment="1">
      <alignment horizontal="center" vertical="center" wrapText="1"/>
    </xf>
    <xf numFmtId="0" fontId="21" fillId="0" borderId="10" xfId="5" applyFont="1" applyBorder="1" applyAlignment="1">
      <alignment horizontal="right" vertical="center"/>
    </xf>
    <xf numFmtId="0" fontId="21" fillId="0" borderId="3" xfId="5" applyFont="1" applyBorder="1" applyAlignment="1">
      <alignment horizontal="right" vertical="center"/>
    </xf>
    <xf numFmtId="0" fontId="21" fillId="0" borderId="25" xfId="5" applyFont="1" applyBorder="1" applyAlignment="1">
      <alignment horizontal="right" vertical="center"/>
    </xf>
    <xf numFmtId="0" fontId="20" fillId="0" borderId="8" xfId="5" applyFont="1" applyBorder="1" applyAlignment="1">
      <alignment horizontal="right" vertical="center"/>
    </xf>
    <xf numFmtId="0" fontId="20" fillId="0" borderId="9" xfId="5" applyFont="1" applyBorder="1" applyAlignment="1">
      <alignment horizontal="right" vertical="center"/>
    </xf>
    <xf numFmtId="0" fontId="20" fillId="0" borderId="58" xfId="5" applyFont="1" applyBorder="1" applyAlignment="1">
      <alignment horizontal="right" vertical="center"/>
    </xf>
    <xf numFmtId="0" fontId="20" fillId="0" borderId="60" xfId="5" applyFont="1" applyBorder="1" applyAlignment="1">
      <alignment horizontal="right" vertical="center"/>
    </xf>
    <xf numFmtId="0" fontId="11" fillId="0" borderId="4" xfId="16" applyFont="1" applyFill="1" applyBorder="1" applyAlignment="1">
      <alignment horizontal="center"/>
    </xf>
    <xf numFmtId="0" fontId="11" fillId="0" borderId="3" xfId="16" applyFont="1" applyFill="1" applyBorder="1" applyAlignment="1">
      <alignment horizontal="center"/>
    </xf>
    <xf numFmtId="0" fontId="11" fillId="0" borderId="25" xfId="16" applyFont="1" applyFill="1" applyBorder="1" applyAlignment="1">
      <alignment horizontal="center"/>
    </xf>
    <xf numFmtId="0" fontId="11" fillId="0" borderId="1" xfId="16" applyFont="1" applyFill="1" applyBorder="1" applyAlignment="1">
      <alignment horizontal="center" vertical="center"/>
    </xf>
    <xf numFmtId="0" fontId="9" fillId="5" borderId="57" xfId="0" applyFont="1" applyFill="1" applyBorder="1" applyAlignment="1">
      <alignment horizontal="center"/>
    </xf>
    <xf numFmtId="0" fontId="40" fillId="5" borderId="5" xfId="6" applyFont="1" applyFill="1" applyBorder="1" applyAlignment="1">
      <alignment horizontal="center" vertical="center" wrapText="1"/>
    </xf>
    <xf numFmtId="0" fontId="40" fillId="5" borderId="6" xfId="6" applyFont="1" applyFill="1" applyBorder="1" applyAlignment="1">
      <alignment horizontal="center" vertical="center" wrapText="1"/>
    </xf>
    <xf numFmtId="0" fontId="40" fillId="5" borderId="14" xfId="6" applyFont="1" applyFill="1" applyBorder="1" applyAlignment="1">
      <alignment horizontal="center" vertical="center" wrapText="1"/>
    </xf>
    <xf numFmtId="0" fontId="41" fillId="5" borderId="8" xfId="6" applyFont="1" applyFill="1" applyBorder="1" applyAlignment="1">
      <alignment horizontal="left" vertical="center" wrapText="1"/>
    </xf>
    <xf numFmtId="0" fontId="41" fillId="5" borderId="9" xfId="6" applyFont="1" applyFill="1" applyBorder="1" applyAlignment="1">
      <alignment horizontal="left" vertical="center" wrapText="1"/>
    </xf>
    <xf numFmtId="0" fontId="41" fillId="5" borderId="17" xfId="6" applyFont="1" applyFill="1" applyBorder="1" applyAlignment="1">
      <alignment horizontal="left" vertical="center" wrapText="1"/>
    </xf>
  </cellXfs>
  <cellStyles count="22">
    <cellStyle name="Moeda 2" xfId="1"/>
    <cellStyle name="Moeda 2 2" xfId="20"/>
    <cellStyle name="Moeda 3" xfId="21"/>
    <cellStyle name="Normal" xfId="0" builtinId="0"/>
    <cellStyle name="Normal 10 20" xfId="15"/>
    <cellStyle name="Normal 2" xfId="2"/>
    <cellStyle name="Normal 3" xfId="3"/>
    <cellStyle name="Normal 3 2" xfId="11"/>
    <cellStyle name="Normal 4" xfId="12"/>
    <cellStyle name="Normal 5" xfId="14"/>
    <cellStyle name="Normal 6" xfId="16"/>
    <cellStyle name="Normal 7" xfId="4"/>
    <cellStyle name="Normal 8" xfId="5"/>
    <cellStyle name="Normal_Relação de material" xfId="6"/>
    <cellStyle name="Porcentagem" xfId="7" builtinId="5"/>
    <cellStyle name="Porcentagem 2" xfId="18"/>
    <cellStyle name="Separador de milhares 2 3" xfId="9"/>
    <cellStyle name="Separador de milhares 2 3 2" xfId="10"/>
    <cellStyle name="Separador de milhares 2 3 3" xfId="19"/>
    <cellStyle name="Vírgula" xfId="8" builtinId="3"/>
    <cellStyle name="Vírgula 2" xfId="17"/>
    <cellStyle name="Vírgula 4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67234</xdr:colOff>
      <xdr:row>1</xdr:row>
      <xdr:rowOff>100853</xdr:rowOff>
    </xdr:from>
    <xdr:to>
      <xdr:col>2</xdr:col>
      <xdr:colOff>1400735</xdr:colOff>
      <xdr:row>1</xdr:row>
      <xdr:rowOff>871324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234" y="358588"/>
          <a:ext cx="3585883" cy="7704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view="pageBreakPreview" zoomScaleNormal="85" workbookViewId="0">
      <selection activeCell="J8" sqref="J8"/>
    </sheetView>
  </sheetViews>
  <sheetFormatPr defaultRowHeight="12.75" x14ac:dyDescent="0.25"/>
  <cols>
    <col min="1" max="1" width="9.7109375" style="3" customWidth="1"/>
    <col min="2" max="2" width="47.140625" style="1" customWidth="1"/>
    <col min="3" max="3" width="13.7109375" style="1" customWidth="1"/>
    <col min="4" max="4" width="13.7109375" style="5" customWidth="1"/>
    <col min="5" max="5" width="13.7109375" style="6" customWidth="1"/>
    <col min="6" max="6" width="13.7109375" style="4" customWidth="1"/>
    <col min="7" max="16384" width="9.140625" style="1"/>
  </cols>
  <sheetData>
    <row r="1" spans="1:6" ht="21" customHeight="1" x14ac:dyDescent="0.25">
      <c r="A1" s="370" t="s">
        <v>13</v>
      </c>
      <c r="B1" s="371"/>
      <c r="C1" s="371"/>
      <c r="D1" s="371"/>
      <c r="E1" s="371"/>
      <c r="F1" s="372"/>
    </row>
    <row r="2" spans="1:6" ht="20.25" customHeight="1" x14ac:dyDescent="0.25">
      <c r="A2" s="373" t="s">
        <v>521</v>
      </c>
      <c r="B2" s="374"/>
      <c r="C2" s="374"/>
      <c r="D2" s="374"/>
      <c r="E2" s="374"/>
      <c r="F2" s="375"/>
    </row>
    <row r="3" spans="1:6" ht="20.25" customHeight="1" x14ac:dyDescent="0.25">
      <c r="A3" s="247"/>
      <c r="B3" s="248"/>
      <c r="C3" s="248"/>
      <c r="D3" s="249"/>
      <c r="E3" s="250"/>
      <c r="F3" s="251"/>
    </row>
    <row r="4" spans="1:6" ht="25.5" x14ac:dyDescent="0.25">
      <c r="A4" s="252" t="s">
        <v>0</v>
      </c>
      <c r="B4" s="253" t="s">
        <v>1</v>
      </c>
      <c r="C4" s="254" t="s">
        <v>28</v>
      </c>
      <c r="D4" s="255" t="s">
        <v>14</v>
      </c>
      <c r="E4" s="229" t="s">
        <v>73</v>
      </c>
      <c r="F4" s="256" t="s">
        <v>11</v>
      </c>
    </row>
    <row r="5" spans="1:6" ht="20.100000000000001" customHeight="1" x14ac:dyDescent="0.25">
      <c r="A5" s="257">
        <v>1</v>
      </c>
      <c r="B5" s="258" t="str">
        <f>'Orçamento Sintético'!C7</f>
        <v>SERVIÇOS PRELIMINARES</v>
      </c>
      <c r="C5" s="259">
        <f>'Orçamento Sintético'!G7</f>
        <v>6423.7000000000007</v>
      </c>
      <c r="D5" s="260">
        <f t="shared" ref="D5:D11" si="0">C5/$C$20</f>
        <v>7.2864149387955907E-2</v>
      </c>
      <c r="E5" s="261">
        <f>C5*0.2522</f>
        <v>1620.0571400000001</v>
      </c>
      <c r="F5" s="262">
        <f>C5+E5</f>
        <v>8043.7571400000006</v>
      </c>
    </row>
    <row r="6" spans="1:6" ht="20.100000000000001" customHeight="1" x14ac:dyDescent="0.25">
      <c r="A6" s="257">
        <v>2</v>
      </c>
      <c r="B6" s="258" t="str">
        <f>'Orçamento Sintético'!C12</f>
        <v>MOVIMENTAÇÃO DE TERRA</v>
      </c>
      <c r="C6" s="259">
        <f>'Orçamento Sintético'!G12</f>
        <v>1524.67</v>
      </c>
      <c r="D6" s="260">
        <f t="shared" si="0"/>
        <v>1.7294360360436311E-2</v>
      </c>
      <c r="E6" s="261">
        <f t="shared" ref="E6:E19" si="1">C6*0.2522</f>
        <v>384.52177399999999</v>
      </c>
      <c r="F6" s="262">
        <f t="shared" ref="F6:F19" si="2">C6+E6</f>
        <v>1909.1917740000001</v>
      </c>
    </row>
    <row r="7" spans="1:6" ht="20.100000000000001" customHeight="1" x14ac:dyDescent="0.25">
      <c r="A7" s="257">
        <v>3</v>
      </c>
      <c r="B7" s="263" t="str">
        <f>'Orçamento Sintético'!C17</f>
        <v>INFRAESTRUTURA</v>
      </c>
      <c r="C7" s="259">
        <f>'Orçamento Sintético'!G17</f>
        <v>10388.210000000001</v>
      </c>
      <c r="D7" s="260">
        <f t="shared" si="0"/>
        <v>0.11783366055598135</v>
      </c>
      <c r="E7" s="261">
        <f t="shared" si="1"/>
        <v>2619.9065620000001</v>
      </c>
      <c r="F7" s="262">
        <f t="shared" si="2"/>
        <v>13008.116562000001</v>
      </c>
    </row>
    <row r="8" spans="1:6" ht="20.100000000000001" customHeight="1" x14ac:dyDescent="0.25">
      <c r="A8" s="257">
        <v>4</v>
      </c>
      <c r="B8" s="264" t="str">
        <f>'Orçamento Sintético'!C27</f>
        <v>SUPERESTRUTURA</v>
      </c>
      <c r="C8" s="259">
        <f>'Orçamento Sintético'!G27</f>
        <v>22063.452399999998</v>
      </c>
      <c r="D8" s="260">
        <f t="shared" si="0"/>
        <v>0.25026615372568051</v>
      </c>
      <c r="E8" s="261">
        <f t="shared" si="1"/>
        <v>5564.4026952799995</v>
      </c>
      <c r="F8" s="262">
        <f t="shared" si="2"/>
        <v>27627.85509528</v>
      </c>
    </row>
    <row r="9" spans="1:6" ht="20.100000000000001" customHeight="1" x14ac:dyDescent="0.25">
      <c r="A9" s="257">
        <v>5</v>
      </c>
      <c r="B9" s="265" t="str">
        <f>'Orçamento Sintético'!C46</f>
        <v>ALVENARIA</v>
      </c>
      <c r="C9" s="259">
        <f>'Orçamento Sintético'!G46</f>
        <v>4200.33</v>
      </c>
      <c r="D9" s="260">
        <f t="shared" si="0"/>
        <v>4.7644421843908151E-2</v>
      </c>
      <c r="E9" s="261">
        <f t="shared" si="1"/>
        <v>1059.323226</v>
      </c>
      <c r="F9" s="262">
        <f t="shared" si="2"/>
        <v>5259.6532260000004</v>
      </c>
    </row>
    <row r="10" spans="1:6" ht="20.100000000000001" customHeight="1" x14ac:dyDescent="0.25">
      <c r="A10" s="257">
        <v>6</v>
      </c>
      <c r="B10" s="266" t="str">
        <f>'Orçamento Sintético'!C49</f>
        <v>REVESTIMENTO</v>
      </c>
      <c r="C10" s="259">
        <f>'Orçamento Sintético'!G49</f>
        <v>9990.35</v>
      </c>
      <c r="D10" s="260">
        <f t="shared" si="0"/>
        <v>0.11332072712579436</v>
      </c>
      <c r="E10" s="261">
        <f t="shared" si="1"/>
        <v>2519.5662699999998</v>
      </c>
      <c r="F10" s="262">
        <f t="shared" si="2"/>
        <v>12509.91627</v>
      </c>
    </row>
    <row r="11" spans="1:6" ht="20.100000000000001" customHeight="1" x14ac:dyDescent="0.25">
      <c r="A11" s="257">
        <v>7</v>
      </c>
      <c r="B11" s="258" t="str">
        <f>'Orçamento Sintético'!C54</f>
        <v>PISO</v>
      </c>
      <c r="C11" s="259">
        <f>'Orçamento Sintético'!G54</f>
        <v>6341.5</v>
      </c>
      <c r="D11" s="260">
        <f t="shared" si="0"/>
        <v>7.19317532487075E-2</v>
      </c>
      <c r="E11" s="261">
        <f t="shared" si="1"/>
        <v>1599.3262999999999</v>
      </c>
      <c r="F11" s="262">
        <f t="shared" si="2"/>
        <v>7940.8262999999997</v>
      </c>
    </row>
    <row r="12" spans="1:6" ht="20.100000000000001" customHeight="1" x14ac:dyDescent="0.25">
      <c r="A12" s="257">
        <v>8</v>
      </c>
      <c r="B12" s="258" t="str">
        <f>'Orçamento Sintético'!C61</f>
        <v>ESQUADRIAS</v>
      </c>
      <c r="C12" s="259">
        <f>'Orçamento Sintético'!G61</f>
        <v>3440.0699999999997</v>
      </c>
      <c r="D12" s="260">
        <f t="shared" ref="D12:D19" si="3">C12/$C$20</f>
        <v>3.902077842754572E-2</v>
      </c>
      <c r="E12" s="261">
        <f t="shared" si="1"/>
        <v>867.58565399999986</v>
      </c>
      <c r="F12" s="262">
        <f t="shared" si="2"/>
        <v>4307.6556539999992</v>
      </c>
    </row>
    <row r="13" spans="1:6" ht="20.100000000000001" customHeight="1" x14ac:dyDescent="0.25">
      <c r="A13" s="257">
        <v>9</v>
      </c>
      <c r="B13" s="258" t="str">
        <f>'Orçamento Sintético'!C70</f>
        <v>INSTALAÇÕES HIDROSSANITÁRIAS E PLUVIAIS</v>
      </c>
      <c r="C13" s="259">
        <f>'Orçamento Sintético'!G70</f>
        <v>2003.37</v>
      </c>
      <c r="D13" s="260">
        <f t="shared" si="3"/>
        <v>2.2724263424404815E-2</v>
      </c>
      <c r="E13" s="261">
        <f t="shared" si="1"/>
        <v>505.24991399999993</v>
      </c>
      <c r="F13" s="262">
        <f t="shared" si="2"/>
        <v>2508.6199139999999</v>
      </c>
    </row>
    <row r="14" spans="1:6" ht="20.100000000000001" customHeight="1" x14ac:dyDescent="0.25">
      <c r="A14" s="257">
        <v>10</v>
      </c>
      <c r="B14" s="258" t="str">
        <f>'Orçamento Sintético'!C86</f>
        <v>INSTALAÇÕES ELÉTRICAS</v>
      </c>
      <c r="C14" s="259">
        <f>'Orçamento Sintético'!G86</f>
        <v>4054.7000000000003</v>
      </c>
      <c r="D14" s="260">
        <f t="shared" si="3"/>
        <v>4.5992538026891794E-2</v>
      </c>
      <c r="E14" s="261">
        <f t="shared" si="1"/>
        <v>1022.59534</v>
      </c>
      <c r="F14" s="262">
        <f t="shared" si="2"/>
        <v>5077.2953400000006</v>
      </c>
    </row>
    <row r="15" spans="1:6" ht="20.100000000000001" customHeight="1" x14ac:dyDescent="0.25">
      <c r="A15" s="257">
        <v>11</v>
      </c>
      <c r="B15" s="258" t="str">
        <f>'Orçamento Sintético'!C101</f>
        <v>IMPERMEABILIZAÇÃO</v>
      </c>
      <c r="C15" s="259">
        <f>'Orçamento Sintético'!G101</f>
        <v>3243.11</v>
      </c>
      <c r="D15" s="260">
        <f t="shared" si="3"/>
        <v>3.6786657459341759E-2</v>
      </c>
      <c r="E15" s="261">
        <f t="shared" si="1"/>
        <v>817.91234199999997</v>
      </c>
      <c r="F15" s="262">
        <f t="shared" si="2"/>
        <v>4061.0223420000002</v>
      </c>
    </row>
    <row r="16" spans="1:6" ht="20.100000000000001" customHeight="1" x14ac:dyDescent="0.25">
      <c r="A16" s="257">
        <v>12</v>
      </c>
      <c r="B16" s="258" t="str">
        <f>'Orçamento Sintético'!C106</f>
        <v>COBERTA</v>
      </c>
      <c r="C16" s="259">
        <f>'Orçamento Sintético'!G106</f>
        <v>7907.1100000000006</v>
      </c>
      <c r="D16" s="260">
        <f t="shared" si="3"/>
        <v>8.9690496795771915E-2</v>
      </c>
      <c r="E16" s="261">
        <f t="shared" si="1"/>
        <v>1994.1731420000001</v>
      </c>
      <c r="F16" s="262">
        <f t="shared" si="2"/>
        <v>9901.2831420000002</v>
      </c>
    </row>
    <row r="17" spans="1:6" ht="20.100000000000001" customHeight="1" x14ac:dyDescent="0.25">
      <c r="A17" s="257">
        <v>13</v>
      </c>
      <c r="B17" s="258" t="str">
        <f>'Orçamento Sintético'!C112</f>
        <v>PINTURA</v>
      </c>
      <c r="C17" s="259">
        <f>'Orçamento Sintético'!G112</f>
        <v>2071.6</v>
      </c>
      <c r="D17" s="260">
        <f t="shared" si="3"/>
        <v>2.3498197592055892E-2</v>
      </c>
      <c r="E17" s="261">
        <f t="shared" si="1"/>
        <v>522.45751999999993</v>
      </c>
      <c r="F17" s="262">
        <f t="shared" si="2"/>
        <v>2594.0575199999998</v>
      </c>
    </row>
    <row r="18" spans="1:6" ht="20.100000000000001" customHeight="1" x14ac:dyDescent="0.25">
      <c r="A18" s="257">
        <v>14</v>
      </c>
      <c r="B18" s="258" t="str">
        <f>'Orçamento Sintético'!C121</f>
        <v>FORRO</v>
      </c>
      <c r="C18" s="259">
        <f>'Orçamento Sintético'!G121</f>
        <v>1760.67</v>
      </c>
      <c r="D18" s="260">
        <f t="shared" si="3"/>
        <v>1.9971312779689637E-2</v>
      </c>
      <c r="E18" s="261">
        <f t="shared" si="1"/>
        <v>444.04097400000001</v>
      </c>
      <c r="F18" s="262">
        <f t="shared" si="2"/>
        <v>2204.7109740000001</v>
      </c>
    </row>
    <row r="19" spans="1:6" ht="20.100000000000001" customHeight="1" x14ac:dyDescent="0.25">
      <c r="A19" s="257">
        <v>15</v>
      </c>
      <c r="B19" s="263" t="str">
        <f>'Orçamento Sintético'!C124</f>
        <v>SERVIÇOS COMPLEMENTARES</v>
      </c>
      <c r="C19" s="259">
        <f>'Orçamento Sintético'!G124</f>
        <v>2747.1107999999999</v>
      </c>
      <c r="D19" s="260">
        <f t="shared" si="3"/>
        <v>3.1160529245834494E-2</v>
      </c>
      <c r="E19" s="261">
        <f t="shared" si="1"/>
        <v>692.82134375999988</v>
      </c>
      <c r="F19" s="262">
        <f t="shared" si="2"/>
        <v>3439.9321437599997</v>
      </c>
    </row>
    <row r="20" spans="1:6" s="2" customFormat="1" ht="20.100000000000001" customHeight="1" x14ac:dyDescent="0.35">
      <c r="A20" s="267"/>
      <c r="B20" s="268" t="s">
        <v>518</v>
      </c>
      <c r="C20" s="269">
        <f>SUM(C5:C19)</f>
        <v>88159.953199999989</v>
      </c>
      <c r="D20" s="270">
        <f>SUM(D5:D19)</f>
        <v>1</v>
      </c>
      <c r="E20" s="271">
        <f>SUM(E5:E19)</f>
        <v>22233.940197039996</v>
      </c>
      <c r="F20" s="272">
        <f>SUM(F5:F19)</f>
        <v>110393.89339704</v>
      </c>
    </row>
    <row r="21" spans="1:6" s="2" customFormat="1" ht="20.100000000000001" customHeight="1" x14ac:dyDescent="0.35">
      <c r="A21" s="267"/>
      <c r="B21" s="268" t="s">
        <v>73</v>
      </c>
      <c r="C21" s="269">
        <f>C20*0.2522</f>
        <v>22233.940197039996</v>
      </c>
      <c r="D21" s="273"/>
      <c r="E21" s="274"/>
      <c r="F21" s="275"/>
    </row>
    <row r="22" spans="1:6" s="2" customFormat="1" ht="20.100000000000001" customHeight="1" x14ac:dyDescent="0.35">
      <c r="A22" s="267"/>
      <c r="B22" s="268" t="s">
        <v>517</v>
      </c>
      <c r="C22" s="269">
        <f>SUM(C20:C21)</f>
        <v>110393.89339703998</v>
      </c>
      <c r="D22" s="273"/>
      <c r="E22" s="274"/>
      <c r="F22" s="275"/>
    </row>
    <row r="23" spans="1:6" x14ac:dyDescent="0.25">
      <c r="A23" s="81"/>
      <c r="B23" s="82"/>
      <c r="C23" s="82"/>
      <c r="D23" s="83"/>
      <c r="E23" s="84"/>
      <c r="F23" s="85"/>
    </row>
    <row r="24" spans="1:6" x14ac:dyDescent="0.25">
      <c r="A24" s="16"/>
      <c r="B24" s="12"/>
      <c r="C24" s="12"/>
      <c r="D24" s="13"/>
      <c r="E24" s="14"/>
      <c r="F24" s="23"/>
    </row>
    <row r="25" spans="1:6" x14ac:dyDescent="0.25">
      <c r="A25" s="16"/>
      <c r="B25" s="24"/>
      <c r="C25" s="24"/>
      <c r="D25" s="8"/>
      <c r="E25" s="9"/>
      <c r="F25" s="22"/>
    </row>
    <row r="26" spans="1:6" ht="14.25" x14ac:dyDescent="0.25">
      <c r="A26" s="16"/>
      <c r="B26" s="12"/>
      <c r="C26" s="12"/>
      <c r="D26" s="368"/>
      <c r="E26" s="368"/>
      <c r="F26" s="369"/>
    </row>
    <row r="27" spans="1:6" ht="14.25" x14ac:dyDescent="0.25">
      <c r="A27" s="16"/>
      <c r="B27" s="12"/>
      <c r="C27" s="12"/>
      <c r="D27" s="366"/>
      <c r="E27" s="366"/>
      <c r="F27" s="367"/>
    </row>
    <row r="28" spans="1:6" ht="13.5" thickBot="1" x14ac:dyDescent="0.3">
      <c r="A28" s="17"/>
      <c r="B28" s="18"/>
      <c r="C28" s="18"/>
      <c r="D28" s="19"/>
      <c r="E28" s="20"/>
      <c r="F28" s="25"/>
    </row>
  </sheetData>
  <mergeCells count="4">
    <mergeCell ref="D27:F27"/>
    <mergeCell ref="D26:F26"/>
    <mergeCell ref="A1:F1"/>
    <mergeCell ref="A2:F2"/>
  </mergeCells>
  <phoneticPr fontId="7" type="noConversion"/>
  <pageMargins left="0.98425196850393704" right="0.39370078740157483" top="0.98425196850393704" bottom="0.98425196850393704" header="0.51181102362204722" footer="0.51181102362204722"/>
  <pageSetup paperSize="9" orientation="landscape" r:id="rId1"/>
  <headerFooter alignWithMargins="0">
    <oddFooter>&amp;CPágina &amp;P de &amp;N</oddFooter>
  </headerFooter>
  <ignoredErrors>
    <ignoredError sqref="D21:G22 E20:G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view="pageBreakPreview" zoomScale="85" zoomScaleNormal="70" zoomScaleSheetLayoutView="85" workbookViewId="0">
      <pane ySplit="6" topLeftCell="A84" activePane="bottomLeft" state="frozen"/>
      <selection pane="bottomLeft" activeCell="J114" sqref="J114"/>
    </sheetView>
  </sheetViews>
  <sheetFormatPr defaultRowHeight="15" x14ac:dyDescent="0.25"/>
  <cols>
    <col min="1" max="1" width="13.85546875" style="125" customWidth="1"/>
    <col min="2" max="2" width="20" style="126" customWidth="1"/>
    <col min="3" max="3" width="75.5703125" style="127" customWidth="1"/>
    <col min="4" max="4" width="7.28515625" style="125" customWidth="1"/>
    <col min="5" max="5" width="13" style="128" customWidth="1"/>
    <col min="6" max="6" width="14.7109375" customWidth="1"/>
    <col min="7" max="7" width="21.85546875" customWidth="1"/>
    <col min="8" max="8" width="30.5703125" style="1" hidden="1" customWidth="1"/>
    <col min="9" max="9" width="13.7109375" style="1" customWidth="1"/>
    <col min="10" max="10" width="30.5703125" style="1" customWidth="1"/>
    <col min="11" max="11" width="9.140625" style="1"/>
    <col min="12" max="12" width="13.5703125" style="15" hidden="1" customWidth="1"/>
    <col min="13" max="16384" width="9.140625" style="1"/>
  </cols>
  <sheetData>
    <row r="1" spans="1:12" s="11" customFormat="1" ht="20.25" customHeight="1" x14ac:dyDescent="0.2">
      <c r="A1" s="381" t="s">
        <v>52</v>
      </c>
      <c r="B1" s="382"/>
      <c r="C1" s="382"/>
      <c r="D1" s="382"/>
      <c r="E1" s="382"/>
      <c r="F1" s="382"/>
      <c r="G1" s="383"/>
      <c r="H1" s="75"/>
      <c r="L1" s="39"/>
    </row>
    <row r="2" spans="1:12" s="11" customFormat="1" ht="111" customHeight="1" thickBot="1" x14ac:dyDescent="0.25">
      <c r="A2" s="384"/>
      <c r="B2" s="385"/>
      <c r="C2" s="385"/>
      <c r="D2" s="385"/>
      <c r="E2" s="385"/>
      <c r="F2" s="385"/>
      <c r="G2" s="386"/>
      <c r="H2" s="74"/>
      <c r="L2" s="39"/>
    </row>
    <row r="3" spans="1:12" s="11" customFormat="1" ht="15" customHeight="1" x14ac:dyDescent="0.2">
      <c r="A3" s="162" t="s">
        <v>43</v>
      </c>
      <c r="B3" s="387" t="s">
        <v>197</v>
      </c>
      <c r="C3" s="388"/>
      <c r="D3" s="388"/>
      <c r="E3" s="388"/>
      <c r="F3" s="388"/>
      <c r="G3" s="389"/>
      <c r="H3" s="55"/>
      <c r="L3" s="39"/>
    </row>
    <row r="4" spans="1:12" s="11" customFormat="1" ht="15.75" customHeight="1" x14ac:dyDescent="0.2">
      <c r="A4" s="163" t="s">
        <v>158</v>
      </c>
      <c r="B4" s="164" t="s">
        <v>156</v>
      </c>
      <c r="C4" s="165"/>
      <c r="D4" s="165"/>
      <c r="E4" s="165"/>
      <c r="F4" s="165"/>
      <c r="G4" s="166"/>
      <c r="H4" s="55"/>
      <c r="L4" s="39"/>
    </row>
    <row r="5" spans="1:12" s="40" customFormat="1" ht="16.5" customHeight="1" thickBot="1" x14ac:dyDescent="0.25">
      <c r="A5" s="167" t="s">
        <v>157</v>
      </c>
      <c r="B5" s="390" t="s">
        <v>434</v>
      </c>
      <c r="C5" s="391"/>
      <c r="D5" s="391"/>
      <c r="E5" s="392"/>
      <c r="F5" s="168" t="s">
        <v>75</v>
      </c>
      <c r="G5" s="169">
        <v>0.25219999999999998</v>
      </c>
      <c r="H5" s="56"/>
      <c r="I5" s="47"/>
      <c r="L5" s="36"/>
    </row>
    <row r="6" spans="1:12" s="40" customFormat="1" ht="48" thickBot="1" x14ac:dyDescent="0.25">
      <c r="A6" s="86" t="s">
        <v>0</v>
      </c>
      <c r="B6" s="87" t="s">
        <v>54</v>
      </c>
      <c r="C6" s="88" t="s">
        <v>1</v>
      </c>
      <c r="D6" s="89" t="s">
        <v>31</v>
      </c>
      <c r="E6" s="90" t="s">
        <v>4</v>
      </c>
      <c r="F6" s="91" t="s">
        <v>76</v>
      </c>
      <c r="G6" s="92" t="s">
        <v>77</v>
      </c>
      <c r="H6" s="56" t="s">
        <v>34</v>
      </c>
      <c r="I6" s="41"/>
      <c r="J6" s="73"/>
      <c r="L6" s="36">
        <v>216.12</v>
      </c>
    </row>
    <row r="7" spans="1:12" s="40" customFormat="1" ht="15.75" thickBot="1" x14ac:dyDescent="0.25">
      <c r="A7" s="117">
        <v>1</v>
      </c>
      <c r="B7" s="132"/>
      <c r="C7" s="170" t="s">
        <v>65</v>
      </c>
      <c r="D7" s="93"/>
      <c r="E7" s="93"/>
      <c r="F7" s="94"/>
      <c r="G7" s="95">
        <f>SUM(G8:G11)-46.2</f>
        <v>6423.7000000000007</v>
      </c>
      <c r="H7" s="55" t="s">
        <v>38</v>
      </c>
      <c r="L7" s="36">
        <v>251</v>
      </c>
    </row>
    <row r="8" spans="1:12" s="43" customFormat="1" ht="28.5" x14ac:dyDescent="0.3">
      <c r="A8" s="97" t="s">
        <v>2</v>
      </c>
      <c r="B8" s="98" t="s">
        <v>165</v>
      </c>
      <c r="C8" s="288" t="s">
        <v>66</v>
      </c>
      <c r="D8" s="289" t="s">
        <v>162</v>
      </c>
      <c r="E8" s="290">
        <v>92.52</v>
      </c>
      <c r="F8" s="291">
        <v>45.31</v>
      </c>
      <c r="G8" s="292">
        <f t="shared" ref="G8:G13" si="0">ROUND(F8*E8,2)</f>
        <v>4192.08</v>
      </c>
      <c r="H8" s="56"/>
      <c r="I8" s="46"/>
      <c r="J8" s="46"/>
      <c r="L8" s="35"/>
    </row>
    <row r="9" spans="1:12" s="11" customFormat="1" ht="28.5" x14ac:dyDescent="0.25">
      <c r="A9" s="97" t="s">
        <v>23</v>
      </c>
      <c r="B9" s="98" t="s">
        <v>168</v>
      </c>
      <c r="C9" s="288" t="s">
        <v>516</v>
      </c>
      <c r="D9" s="289" t="s">
        <v>162</v>
      </c>
      <c r="E9" s="290">
        <v>54.84</v>
      </c>
      <c r="F9" s="291">
        <v>4.3499999999999996</v>
      </c>
      <c r="G9" s="292">
        <f t="shared" si="0"/>
        <v>238.55</v>
      </c>
      <c r="H9" s="55">
        <v>72888</v>
      </c>
      <c r="I9" s="7"/>
      <c r="J9" s="7"/>
      <c r="L9" s="42"/>
    </row>
    <row r="10" spans="1:12" s="11" customFormat="1" x14ac:dyDescent="0.25">
      <c r="A10" s="97" t="s">
        <v>78</v>
      </c>
      <c r="B10" s="98" t="s">
        <v>169</v>
      </c>
      <c r="C10" s="288" t="s">
        <v>167</v>
      </c>
      <c r="D10" s="289" t="s">
        <v>162</v>
      </c>
      <c r="E10" s="290">
        <v>5</v>
      </c>
      <c r="F10" s="291">
        <v>313.31</v>
      </c>
      <c r="G10" s="292">
        <f>ROUND(F10*E10,2)</f>
        <v>1566.55</v>
      </c>
      <c r="H10" s="55"/>
      <c r="I10" s="7"/>
      <c r="J10" s="7"/>
      <c r="L10" s="42"/>
    </row>
    <row r="11" spans="1:12" s="43" customFormat="1" ht="29.25" thickBot="1" x14ac:dyDescent="0.25">
      <c r="A11" s="97" t="s">
        <v>227</v>
      </c>
      <c r="B11" s="98" t="s">
        <v>229</v>
      </c>
      <c r="C11" s="288" t="s">
        <v>228</v>
      </c>
      <c r="D11" s="289" t="s">
        <v>162</v>
      </c>
      <c r="E11" s="290">
        <v>54.84</v>
      </c>
      <c r="F11" s="291">
        <v>8.6199999999999992</v>
      </c>
      <c r="G11" s="292">
        <f t="shared" si="0"/>
        <v>472.72</v>
      </c>
      <c r="H11" s="129" t="s">
        <v>37</v>
      </c>
      <c r="I11" s="40"/>
      <c r="J11" s="40"/>
      <c r="L11" s="36">
        <v>346.01</v>
      </c>
    </row>
    <row r="12" spans="1:12" ht="15.75" thickBot="1" x14ac:dyDescent="0.3">
      <c r="A12" s="117">
        <v>2</v>
      </c>
      <c r="B12" s="132" t="s">
        <v>230</v>
      </c>
      <c r="C12" s="171" t="s">
        <v>74</v>
      </c>
      <c r="D12" s="93"/>
      <c r="E12" s="135"/>
      <c r="F12" s="135"/>
      <c r="G12" s="95">
        <f>SUM(G13:G16)</f>
        <v>1524.67</v>
      </c>
      <c r="H12" s="74"/>
      <c r="I12" s="7"/>
      <c r="J12" s="7"/>
      <c r="L12" s="37"/>
    </row>
    <row r="13" spans="1:12" ht="28.5" x14ac:dyDescent="0.25">
      <c r="A13" s="96" t="s">
        <v>25</v>
      </c>
      <c r="B13" s="101" t="s">
        <v>473</v>
      </c>
      <c r="C13" s="293" t="s">
        <v>472</v>
      </c>
      <c r="D13" s="294" t="s">
        <v>163</v>
      </c>
      <c r="E13" s="295">
        <v>9.7200000000000006</v>
      </c>
      <c r="F13" s="291">
        <v>46.44</v>
      </c>
      <c r="G13" s="292">
        <f t="shared" si="0"/>
        <v>451.4</v>
      </c>
      <c r="H13" s="74"/>
      <c r="I13" s="7"/>
      <c r="J13" s="7"/>
      <c r="L13" s="37"/>
    </row>
    <row r="14" spans="1:12" ht="28.5" x14ac:dyDescent="0.25">
      <c r="A14" s="296" t="s">
        <v>56</v>
      </c>
      <c r="B14" s="297" t="s">
        <v>476</v>
      </c>
      <c r="C14" s="298" t="s">
        <v>475</v>
      </c>
      <c r="D14" s="299" t="s">
        <v>162</v>
      </c>
      <c r="E14" s="300">
        <v>5.76</v>
      </c>
      <c r="F14" s="291">
        <v>3.45</v>
      </c>
      <c r="G14" s="292">
        <f>ROUND(F14*E14,2)</f>
        <v>19.87</v>
      </c>
      <c r="H14" s="74"/>
      <c r="I14" s="7"/>
      <c r="J14" s="7"/>
      <c r="L14" s="37"/>
    </row>
    <row r="15" spans="1:12" x14ac:dyDescent="0.25">
      <c r="A15" s="296" t="s">
        <v>57</v>
      </c>
      <c r="B15" s="98" t="s">
        <v>479</v>
      </c>
      <c r="C15" s="298" t="s">
        <v>478</v>
      </c>
      <c r="D15" s="299" t="s">
        <v>27</v>
      </c>
      <c r="E15" s="301">
        <v>11.66</v>
      </c>
      <c r="F15" s="291">
        <v>16.63</v>
      </c>
      <c r="G15" s="292">
        <f>ROUND(F15*E15,2)</f>
        <v>193.91</v>
      </c>
      <c r="H15" s="74" t="s">
        <v>36</v>
      </c>
      <c r="I15" s="7"/>
      <c r="J15" s="40"/>
      <c r="L15" s="38">
        <v>584.04999999999995</v>
      </c>
    </row>
    <row r="16" spans="1:12" ht="15.75" thickBot="1" x14ac:dyDescent="0.3">
      <c r="A16" s="97" t="s">
        <v>80</v>
      </c>
      <c r="B16" s="98" t="s">
        <v>292</v>
      </c>
      <c r="C16" s="302" t="s">
        <v>291</v>
      </c>
      <c r="D16" s="289" t="s">
        <v>27</v>
      </c>
      <c r="E16" s="303">
        <v>12.79</v>
      </c>
      <c r="F16" s="291">
        <v>67.2</v>
      </c>
      <c r="G16" s="292">
        <f>ROUND(F16*E16,2)</f>
        <v>859.49</v>
      </c>
      <c r="H16" s="74" t="s">
        <v>32</v>
      </c>
      <c r="I16" s="7"/>
      <c r="J16" s="40"/>
      <c r="L16" s="38">
        <v>291.58999999999997</v>
      </c>
    </row>
    <row r="17" spans="1:12" ht="15.75" thickBot="1" x14ac:dyDescent="0.3">
      <c r="A17" s="117">
        <v>3</v>
      </c>
      <c r="B17" s="132"/>
      <c r="C17" s="171" t="s">
        <v>438</v>
      </c>
      <c r="D17" s="93"/>
      <c r="E17" s="135"/>
      <c r="F17" s="136"/>
      <c r="G17" s="95">
        <f>SUM(G19:G26)</f>
        <v>10388.210000000001</v>
      </c>
      <c r="H17" s="74"/>
      <c r="I17" s="7"/>
      <c r="J17" s="40"/>
      <c r="L17" s="38"/>
    </row>
    <row r="18" spans="1:12" x14ac:dyDescent="0.25">
      <c r="A18" s="96"/>
      <c r="B18" s="137"/>
      <c r="C18" s="172" t="s">
        <v>81</v>
      </c>
      <c r="D18" s="99"/>
      <c r="E18" s="138"/>
      <c r="F18" s="133"/>
      <c r="G18" s="134"/>
      <c r="H18" s="74"/>
      <c r="I18" s="7"/>
      <c r="J18" s="40"/>
      <c r="L18" s="38"/>
    </row>
    <row r="19" spans="1:12" ht="28.5" x14ac:dyDescent="0.3">
      <c r="A19" s="97" t="s">
        <v>35</v>
      </c>
      <c r="B19" s="98" t="s">
        <v>482</v>
      </c>
      <c r="C19" s="302" t="s">
        <v>481</v>
      </c>
      <c r="D19" s="289" t="s">
        <v>162</v>
      </c>
      <c r="E19" s="300">
        <v>37.72</v>
      </c>
      <c r="F19" s="291">
        <v>33.840000000000003</v>
      </c>
      <c r="G19" s="292">
        <f>ROUND(F19*E19,2)</f>
        <v>1276.44</v>
      </c>
      <c r="H19" s="55" t="s">
        <v>40</v>
      </c>
      <c r="I19" s="40"/>
      <c r="J19" s="40"/>
      <c r="L19" s="35">
        <v>2.88</v>
      </c>
    </row>
    <row r="20" spans="1:12" ht="42.75" x14ac:dyDescent="0.25">
      <c r="A20" s="97" t="s">
        <v>82</v>
      </c>
      <c r="B20" s="98" t="s">
        <v>497</v>
      </c>
      <c r="C20" s="302" t="s">
        <v>496</v>
      </c>
      <c r="D20" s="289" t="s">
        <v>83</v>
      </c>
      <c r="E20" s="300">
        <v>234.81</v>
      </c>
      <c r="F20" s="291">
        <v>9.84</v>
      </c>
      <c r="G20" s="292">
        <f>ROUND(F20*E20,2)</f>
        <v>2310.5300000000002</v>
      </c>
      <c r="H20" s="57" t="s">
        <v>39</v>
      </c>
      <c r="I20" s="40"/>
      <c r="J20" s="40"/>
      <c r="L20" s="37">
        <v>18.41</v>
      </c>
    </row>
    <row r="21" spans="1:12" ht="42.75" x14ac:dyDescent="0.25">
      <c r="A21" s="97" t="s">
        <v>84</v>
      </c>
      <c r="B21" s="98" t="s">
        <v>502</v>
      </c>
      <c r="C21" s="302" t="s">
        <v>503</v>
      </c>
      <c r="D21" s="289" t="s">
        <v>83</v>
      </c>
      <c r="E21" s="300">
        <v>19.89</v>
      </c>
      <c r="F21" s="291">
        <v>8.6</v>
      </c>
      <c r="G21" s="292">
        <f t="shared" ref="G21:G24" si="1">ROUND(F21*E21,2)</f>
        <v>171.05</v>
      </c>
      <c r="H21" s="57"/>
      <c r="I21" s="40"/>
      <c r="J21" s="40"/>
      <c r="L21" s="37"/>
    </row>
    <row r="22" spans="1:12" ht="42.75" x14ac:dyDescent="0.25">
      <c r="A22" s="97" t="s">
        <v>85</v>
      </c>
      <c r="B22" s="98" t="s">
        <v>507</v>
      </c>
      <c r="C22" s="302" t="s">
        <v>506</v>
      </c>
      <c r="D22" s="289" t="s">
        <v>83</v>
      </c>
      <c r="E22" s="300">
        <v>139.47999999999999</v>
      </c>
      <c r="F22" s="291">
        <v>8.32</v>
      </c>
      <c r="G22" s="292">
        <f t="shared" si="1"/>
        <v>1160.47</v>
      </c>
      <c r="H22" s="57"/>
      <c r="I22" s="40"/>
      <c r="J22" s="40"/>
      <c r="L22" s="37"/>
    </row>
    <row r="23" spans="1:12" ht="42.75" x14ac:dyDescent="0.25">
      <c r="A23" s="97" t="s">
        <v>86</v>
      </c>
      <c r="B23" s="98" t="s">
        <v>510</v>
      </c>
      <c r="C23" s="302" t="s">
        <v>508</v>
      </c>
      <c r="D23" s="289" t="s">
        <v>83</v>
      </c>
      <c r="E23" s="300">
        <v>234.42</v>
      </c>
      <c r="F23" s="291">
        <v>6.79</v>
      </c>
      <c r="G23" s="292">
        <f t="shared" si="1"/>
        <v>1591.71</v>
      </c>
      <c r="H23" s="57"/>
      <c r="I23" s="40"/>
      <c r="J23" s="40"/>
      <c r="L23" s="37"/>
    </row>
    <row r="24" spans="1:12" ht="42.75" x14ac:dyDescent="0.25">
      <c r="A24" s="97" t="s">
        <v>499</v>
      </c>
      <c r="B24" s="98" t="s">
        <v>513</v>
      </c>
      <c r="C24" s="302" t="s">
        <v>511</v>
      </c>
      <c r="D24" s="289" t="s">
        <v>83</v>
      </c>
      <c r="E24" s="300">
        <v>290.64</v>
      </c>
      <c r="F24" s="291">
        <v>6.01</v>
      </c>
      <c r="G24" s="292">
        <f t="shared" si="1"/>
        <v>1746.75</v>
      </c>
      <c r="H24" s="57"/>
      <c r="I24" s="40"/>
      <c r="J24" s="40"/>
      <c r="L24" s="37"/>
    </row>
    <row r="25" spans="1:12" ht="28.5" x14ac:dyDescent="0.25">
      <c r="A25" s="97" t="s">
        <v>500</v>
      </c>
      <c r="B25" s="98" t="s">
        <v>492</v>
      </c>
      <c r="C25" s="302" t="s">
        <v>488</v>
      </c>
      <c r="D25" s="100" t="s">
        <v>163</v>
      </c>
      <c r="E25" s="304">
        <v>5.39</v>
      </c>
      <c r="F25" s="291">
        <v>274.70999999999998</v>
      </c>
      <c r="G25" s="292">
        <f>ROUND(F25*E25,2)</f>
        <v>1480.69</v>
      </c>
      <c r="H25" s="57" t="s">
        <v>41</v>
      </c>
      <c r="I25" s="40"/>
      <c r="J25" s="40"/>
      <c r="L25" s="37">
        <v>17.52</v>
      </c>
    </row>
    <row r="26" spans="1:12" ht="29.25" thickBot="1" x14ac:dyDescent="0.3">
      <c r="A26" s="97" t="s">
        <v>501</v>
      </c>
      <c r="B26" s="297" t="s">
        <v>493</v>
      </c>
      <c r="C26" s="302" t="s">
        <v>489</v>
      </c>
      <c r="D26" s="305" t="s">
        <v>163</v>
      </c>
      <c r="E26" s="300">
        <v>5.39</v>
      </c>
      <c r="F26" s="291">
        <v>120.7</v>
      </c>
      <c r="G26" s="292">
        <f>ROUND(F26*E26,2)</f>
        <v>650.57000000000005</v>
      </c>
      <c r="H26" s="56" t="s">
        <v>33</v>
      </c>
      <c r="I26" s="40"/>
      <c r="J26" s="40"/>
      <c r="L26" s="37">
        <v>19.63</v>
      </c>
    </row>
    <row r="27" spans="1:12" s="2" customFormat="1" ht="17.25" thickBot="1" x14ac:dyDescent="0.4">
      <c r="A27" s="117">
        <v>4</v>
      </c>
      <c r="B27" s="132"/>
      <c r="C27" s="171" t="s">
        <v>87</v>
      </c>
      <c r="D27" s="93"/>
      <c r="E27" s="135"/>
      <c r="F27" s="136"/>
      <c r="G27" s="95">
        <f>SUM(G29:G45)</f>
        <v>22063.452399999998</v>
      </c>
      <c r="H27" s="72"/>
      <c r="I27" s="40"/>
      <c r="J27" s="40"/>
      <c r="L27" s="45"/>
    </row>
    <row r="28" spans="1:12" s="2" customFormat="1" ht="17.25" thickBot="1" x14ac:dyDescent="0.4">
      <c r="A28" s="96"/>
      <c r="B28" s="101"/>
      <c r="C28" s="173" t="s">
        <v>450</v>
      </c>
      <c r="D28" s="102"/>
      <c r="E28" s="139"/>
      <c r="F28" s="133"/>
      <c r="G28" s="134"/>
      <c r="H28" s="48"/>
      <c r="I28" s="40"/>
      <c r="J28" s="40"/>
      <c r="L28" s="44"/>
    </row>
    <row r="29" spans="1:12" ht="28.5" x14ac:dyDescent="0.25">
      <c r="A29" s="96" t="s">
        <v>8</v>
      </c>
      <c r="B29" s="101" t="s">
        <v>487</v>
      </c>
      <c r="C29" s="293" t="s">
        <v>486</v>
      </c>
      <c r="D29" s="294" t="s">
        <v>162</v>
      </c>
      <c r="E29" s="306">
        <v>74.67</v>
      </c>
      <c r="F29" s="291">
        <v>49.89</v>
      </c>
      <c r="G29" s="292">
        <f t="shared" ref="G29:G60" si="2">ROUND(F29*E29,2)</f>
        <v>3725.29</v>
      </c>
      <c r="H29" s="40"/>
      <c r="I29" s="40"/>
      <c r="J29" s="40"/>
    </row>
    <row r="30" spans="1:12" ht="28.5" x14ac:dyDescent="0.25">
      <c r="A30" s="97" t="s">
        <v>29</v>
      </c>
      <c r="B30" s="307" t="s">
        <v>484</v>
      </c>
      <c r="C30" s="302" t="s">
        <v>483</v>
      </c>
      <c r="D30" s="289" t="s">
        <v>83</v>
      </c>
      <c r="E30" s="308">
        <v>134.09</v>
      </c>
      <c r="F30" s="291">
        <v>6.01</v>
      </c>
      <c r="G30" s="309">
        <f t="shared" si="2"/>
        <v>805.88</v>
      </c>
      <c r="H30" s="40"/>
      <c r="I30" s="40"/>
      <c r="J30" s="40"/>
    </row>
    <row r="31" spans="1:12" ht="42.75" x14ac:dyDescent="0.25">
      <c r="A31" s="96" t="s">
        <v>58</v>
      </c>
      <c r="B31" s="98" t="s">
        <v>497</v>
      </c>
      <c r="C31" s="302" t="s">
        <v>496</v>
      </c>
      <c r="D31" s="289" t="s">
        <v>83</v>
      </c>
      <c r="E31" s="308">
        <v>156.07</v>
      </c>
      <c r="F31" s="291">
        <v>9.84</v>
      </c>
      <c r="G31" s="309">
        <f t="shared" si="2"/>
        <v>1535.73</v>
      </c>
      <c r="H31" s="40"/>
      <c r="I31" s="40"/>
      <c r="J31" s="40"/>
    </row>
    <row r="32" spans="1:12" ht="42.75" x14ac:dyDescent="0.25">
      <c r="A32" s="97" t="s">
        <v>59</v>
      </c>
      <c r="B32" s="98" t="s">
        <v>502</v>
      </c>
      <c r="C32" s="302" t="s">
        <v>503</v>
      </c>
      <c r="D32" s="289" t="s">
        <v>83</v>
      </c>
      <c r="E32" s="308">
        <v>7.67</v>
      </c>
      <c r="F32" s="291">
        <v>8.6</v>
      </c>
      <c r="G32" s="309">
        <f t="shared" si="2"/>
        <v>65.959999999999994</v>
      </c>
      <c r="H32" s="40"/>
      <c r="I32" s="40"/>
      <c r="J32" s="40"/>
    </row>
    <row r="33" spans="1:12" ht="42.75" x14ac:dyDescent="0.25">
      <c r="A33" s="96" t="s">
        <v>60</v>
      </c>
      <c r="B33" s="98" t="s">
        <v>507</v>
      </c>
      <c r="C33" s="302" t="s">
        <v>506</v>
      </c>
      <c r="D33" s="289" t="s">
        <v>83</v>
      </c>
      <c r="E33" s="308">
        <v>23.82</v>
      </c>
      <c r="F33" s="291">
        <v>8.32</v>
      </c>
      <c r="G33" s="309">
        <f t="shared" si="2"/>
        <v>198.18</v>
      </c>
      <c r="H33" s="40"/>
      <c r="I33" s="40"/>
      <c r="J33" s="40"/>
    </row>
    <row r="34" spans="1:12" ht="42.75" x14ac:dyDescent="0.25">
      <c r="A34" s="97" t="s">
        <v>152</v>
      </c>
      <c r="B34" s="98" t="s">
        <v>510</v>
      </c>
      <c r="C34" s="302" t="s">
        <v>508</v>
      </c>
      <c r="D34" s="289" t="s">
        <v>83</v>
      </c>
      <c r="E34" s="308">
        <v>221.92</v>
      </c>
      <c r="F34" s="291">
        <v>6.79</v>
      </c>
      <c r="G34" s="309">
        <f t="shared" si="2"/>
        <v>1506.84</v>
      </c>
      <c r="H34" s="40"/>
      <c r="I34" s="40"/>
      <c r="J34" s="40"/>
    </row>
    <row r="35" spans="1:12" ht="42.75" x14ac:dyDescent="0.25">
      <c r="A35" s="96" t="s">
        <v>171</v>
      </c>
      <c r="B35" s="98" t="s">
        <v>513</v>
      </c>
      <c r="C35" s="302" t="s">
        <v>511</v>
      </c>
      <c r="D35" s="289" t="s">
        <v>83</v>
      </c>
      <c r="E35" s="308">
        <v>21</v>
      </c>
      <c r="F35" s="291">
        <v>6.01</v>
      </c>
      <c r="G35" s="309">
        <f t="shared" si="2"/>
        <v>126.21</v>
      </c>
      <c r="H35" s="40"/>
      <c r="I35" s="40"/>
      <c r="J35" s="40"/>
    </row>
    <row r="36" spans="1:12" ht="28.5" x14ac:dyDescent="0.25">
      <c r="A36" s="97" t="s">
        <v>172</v>
      </c>
      <c r="B36" s="98" t="s">
        <v>492</v>
      </c>
      <c r="C36" s="302" t="s">
        <v>488</v>
      </c>
      <c r="D36" s="305" t="s">
        <v>163</v>
      </c>
      <c r="E36" s="310">
        <v>5.52</v>
      </c>
      <c r="F36" s="311">
        <v>274.70999999999998</v>
      </c>
      <c r="G36" s="309">
        <f>ROUND(F36*E36,2)</f>
        <v>1516.4</v>
      </c>
      <c r="H36" s="40"/>
      <c r="I36" s="40"/>
      <c r="J36" s="40"/>
    </row>
    <row r="37" spans="1:12" ht="28.5" x14ac:dyDescent="0.25">
      <c r="A37" s="96" t="s">
        <v>177</v>
      </c>
      <c r="B37" s="297" t="s">
        <v>493</v>
      </c>
      <c r="C37" s="302" t="s">
        <v>489</v>
      </c>
      <c r="D37" s="305" t="s">
        <v>163</v>
      </c>
      <c r="E37" s="310">
        <v>5.52</v>
      </c>
      <c r="F37" s="312">
        <v>120.7</v>
      </c>
      <c r="G37" s="309">
        <f>ROUND(F37*E37,2)</f>
        <v>666.26</v>
      </c>
      <c r="H37" s="40"/>
      <c r="I37" s="40"/>
      <c r="J37" s="40"/>
    </row>
    <row r="38" spans="1:12" ht="42.75" x14ac:dyDescent="0.25">
      <c r="A38" s="97" t="s">
        <v>318</v>
      </c>
      <c r="B38" s="307" t="s">
        <v>494</v>
      </c>
      <c r="C38" s="302" t="s">
        <v>495</v>
      </c>
      <c r="D38" s="289" t="s">
        <v>162</v>
      </c>
      <c r="E38" s="308">
        <v>60.95</v>
      </c>
      <c r="F38" s="312">
        <v>135.66999999999999</v>
      </c>
      <c r="G38" s="309">
        <f>ROUND(F38*E38,2)</f>
        <v>8269.09</v>
      </c>
      <c r="H38" s="40"/>
      <c r="I38" s="40"/>
      <c r="J38" s="40"/>
    </row>
    <row r="39" spans="1:12" ht="15.75" thickBot="1" x14ac:dyDescent="0.3">
      <c r="A39" s="97"/>
      <c r="B39" s="98"/>
      <c r="C39" s="174" t="s">
        <v>88</v>
      </c>
      <c r="D39" s="100"/>
      <c r="E39" s="140"/>
      <c r="F39" s="141"/>
      <c r="G39" s="134"/>
      <c r="H39" s="40"/>
      <c r="I39" s="40"/>
      <c r="J39" s="40"/>
      <c r="L39" s="21"/>
    </row>
    <row r="40" spans="1:12" ht="28.5" x14ac:dyDescent="0.25">
      <c r="A40" s="296" t="s">
        <v>466</v>
      </c>
      <c r="B40" s="98" t="s">
        <v>174</v>
      </c>
      <c r="C40" s="298" t="s">
        <v>173</v>
      </c>
      <c r="D40" s="313" t="s">
        <v>6</v>
      </c>
      <c r="E40" s="310">
        <v>3.3</v>
      </c>
      <c r="F40" s="291">
        <v>34.380000000000003</v>
      </c>
      <c r="G40" s="292">
        <f t="shared" ref="G40:G45" si="3">E40*F40</f>
        <v>113.45400000000001</v>
      </c>
      <c r="H40" s="40"/>
      <c r="I40" s="40"/>
      <c r="J40" s="40"/>
    </row>
    <row r="41" spans="1:12" ht="28.5" x14ac:dyDescent="0.25">
      <c r="A41" s="296" t="s">
        <v>467</v>
      </c>
      <c r="B41" s="98" t="s">
        <v>179</v>
      </c>
      <c r="C41" s="298" t="s">
        <v>175</v>
      </c>
      <c r="D41" s="313" t="s">
        <v>6</v>
      </c>
      <c r="E41" s="310">
        <v>10.9</v>
      </c>
      <c r="F41" s="291">
        <v>39.06</v>
      </c>
      <c r="G41" s="292">
        <f t="shared" si="3"/>
        <v>425.75400000000002</v>
      </c>
      <c r="H41" s="40"/>
      <c r="I41" s="40"/>
      <c r="J41" s="40"/>
    </row>
    <row r="42" spans="1:12" ht="28.5" x14ac:dyDescent="0.25">
      <c r="A42" s="296" t="s">
        <v>468</v>
      </c>
      <c r="B42" s="98" t="s">
        <v>180</v>
      </c>
      <c r="C42" s="298" t="s">
        <v>176</v>
      </c>
      <c r="D42" s="313" t="s">
        <v>6</v>
      </c>
      <c r="E42" s="310">
        <v>6.42</v>
      </c>
      <c r="F42" s="291">
        <v>35.380000000000003</v>
      </c>
      <c r="G42" s="292">
        <f t="shared" si="3"/>
        <v>227.1396</v>
      </c>
      <c r="H42" s="40"/>
      <c r="I42" s="40"/>
      <c r="J42" s="40"/>
    </row>
    <row r="43" spans="1:12" ht="28.5" x14ac:dyDescent="0.25">
      <c r="A43" s="296" t="s">
        <v>491</v>
      </c>
      <c r="B43" s="98" t="s">
        <v>181</v>
      </c>
      <c r="C43" s="298" t="s">
        <v>178</v>
      </c>
      <c r="D43" s="313" t="s">
        <v>6</v>
      </c>
      <c r="E43" s="310">
        <v>3.3</v>
      </c>
      <c r="F43" s="291">
        <v>32.130000000000003</v>
      </c>
      <c r="G43" s="292">
        <f t="shared" si="3"/>
        <v>106.029</v>
      </c>
      <c r="H43" s="40"/>
      <c r="I43" s="40"/>
      <c r="J43" s="40"/>
    </row>
    <row r="44" spans="1:12" ht="28.5" x14ac:dyDescent="0.25">
      <c r="A44" s="296" t="s">
        <v>514</v>
      </c>
      <c r="B44" s="98" t="s">
        <v>196</v>
      </c>
      <c r="C44" s="298" t="s">
        <v>182</v>
      </c>
      <c r="D44" s="313" t="s">
        <v>6</v>
      </c>
      <c r="E44" s="310">
        <v>10.9</v>
      </c>
      <c r="F44" s="291">
        <v>35.67</v>
      </c>
      <c r="G44" s="292">
        <f t="shared" si="3"/>
        <v>388.80300000000005</v>
      </c>
      <c r="H44" s="40"/>
      <c r="I44" s="40"/>
      <c r="J44" s="40"/>
    </row>
    <row r="45" spans="1:12" ht="29.25" thickBot="1" x14ac:dyDescent="0.3">
      <c r="A45" s="296" t="s">
        <v>515</v>
      </c>
      <c r="B45" s="98" t="s">
        <v>272</v>
      </c>
      <c r="C45" s="298" t="s">
        <v>320</v>
      </c>
      <c r="D45" s="313" t="s">
        <v>6</v>
      </c>
      <c r="E45" s="310">
        <v>24.12</v>
      </c>
      <c r="F45" s="291">
        <v>98.94</v>
      </c>
      <c r="G45" s="292">
        <f t="shared" si="3"/>
        <v>2386.4328</v>
      </c>
      <c r="H45" s="40"/>
      <c r="I45" s="40"/>
      <c r="J45" s="40"/>
    </row>
    <row r="46" spans="1:12" ht="15.75" thickBot="1" x14ac:dyDescent="0.3">
      <c r="A46" s="117">
        <v>5</v>
      </c>
      <c r="B46" s="142"/>
      <c r="C46" s="175" t="s">
        <v>234</v>
      </c>
      <c r="D46" s="94"/>
      <c r="E46" s="143"/>
      <c r="F46" s="136"/>
      <c r="G46" s="95">
        <f>SUM(G47:G48)</f>
        <v>4200.33</v>
      </c>
      <c r="H46" s="40"/>
      <c r="I46" s="40"/>
      <c r="J46" s="40"/>
    </row>
    <row r="47" spans="1:12" ht="57.75" customHeight="1" x14ac:dyDescent="0.25">
      <c r="A47" s="314" t="s">
        <v>9</v>
      </c>
      <c r="B47" s="101" t="s">
        <v>233</v>
      </c>
      <c r="C47" s="315" t="s">
        <v>232</v>
      </c>
      <c r="D47" s="294" t="s">
        <v>162</v>
      </c>
      <c r="E47" s="306">
        <v>86.95</v>
      </c>
      <c r="F47" s="291">
        <v>46.85</v>
      </c>
      <c r="G47" s="292">
        <f>ROUND(F47*E47,2)</f>
        <v>4073.61</v>
      </c>
      <c r="H47" s="40"/>
      <c r="I47" s="40"/>
      <c r="J47" s="40"/>
    </row>
    <row r="48" spans="1:12" ht="43.5" thickBot="1" x14ac:dyDescent="0.3">
      <c r="A48" s="314" t="s">
        <v>44</v>
      </c>
      <c r="B48" s="101" t="s">
        <v>317</v>
      </c>
      <c r="C48" s="315" t="s">
        <v>316</v>
      </c>
      <c r="D48" s="294" t="s">
        <v>162</v>
      </c>
      <c r="E48" s="306">
        <v>2.72</v>
      </c>
      <c r="F48" s="291">
        <v>46.59</v>
      </c>
      <c r="G48" s="292">
        <f t="shared" si="2"/>
        <v>126.72</v>
      </c>
      <c r="H48" s="40"/>
      <c r="I48" s="40"/>
      <c r="J48" s="40"/>
    </row>
    <row r="49" spans="1:7" ht="15.75" thickBot="1" x14ac:dyDescent="0.3">
      <c r="A49" s="117">
        <v>6</v>
      </c>
      <c r="B49" s="142"/>
      <c r="C49" s="175" t="s">
        <v>7</v>
      </c>
      <c r="D49" s="94"/>
      <c r="E49" s="143"/>
      <c r="F49" s="136"/>
      <c r="G49" s="95">
        <f>SUM(G50:G53)</f>
        <v>9990.35</v>
      </c>
    </row>
    <row r="50" spans="1:7" ht="57" x14ac:dyDescent="0.25">
      <c r="A50" s="96" t="s">
        <v>24</v>
      </c>
      <c r="B50" s="316" t="s">
        <v>240</v>
      </c>
      <c r="C50" s="317" t="s">
        <v>239</v>
      </c>
      <c r="D50" s="294" t="s">
        <v>162</v>
      </c>
      <c r="E50" s="318">
        <v>178.89</v>
      </c>
      <c r="F50" s="291">
        <v>4.99</v>
      </c>
      <c r="G50" s="292">
        <f t="shared" si="2"/>
        <v>892.66</v>
      </c>
    </row>
    <row r="51" spans="1:7" ht="57" x14ac:dyDescent="0.25">
      <c r="A51" s="97" t="s">
        <v>26</v>
      </c>
      <c r="B51" s="319" t="s">
        <v>247</v>
      </c>
      <c r="C51" s="317" t="s">
        <v>246</v>
      </c>
      <c r="D51" s="289" t="s">
        <v>162</v>
      </c>
      <c r="E51" s="308">
        <v>163.15</v>
      </c>
      <c r="F51" s="291">
        <v>16.77</v>
      </c>
      <c r="G51" s="292">
        <f t="shared" si="2"/>
        <v>2736.03</v>
      </c>
    </row>
    <row r="52" spans="1:7" ht="42.75" x14ac:dyDescent="0.25">
      <c r="A52" s="97" t="s">
        <v>53</v>
      </c>
      <c r="B52" s="98" t="s">
        <v>253</v>
      </c>
      <c r="C52" s="317" t="s">
        <v>254</v>
      </c>
      <c r="D52" s="289" t="s">
        <v>162</v>
      </c>
      <c r="E52" s="308">
        <v>93.37</v>
      </c>
      <c r="F52" s="291">
        <v>37.18</v>
      </c>
      <c r="G52" s="292">
        <f t="shared" si="2"/>
        <v>3471.5</v>
      </c>
    </row>
    <row r="53" spans="1:7" ht="29.25" thickBot="1" x14ac:dyDescent="0.3">
      <c r="A53" s="97" t="s">
        <v>61</v>
      </c>
      <c r="B53" s="98" t="s">
        <v>319</v>
      </c>
      <c r="C53" s="288" t="s">
        <v>279</v>
      </c>
      <c r="D53" s="289" t="s">
        <v>162</v>
      </c>
      <c r="E53" s="308">
        <v>63.97</v>
      </c>
      <c r="F53" s="291">
        <v>45.18</v>
      </c>
      <c r="G53" s="292">
        <f t="shared" si="2"/>
        <v>2890.16</v>
      </c>
    </row>
    <row r="54" spans="1:7" ht="15.75" thickBot="1" x14ac:dyDescent="0.3">
      <c r="A54" s="106">
        <v>7</v>
      </c>
      <c r="B54" s="145"/>
      <c r="C54" s="176" t="s">
        <v>89</v>
      </c>
      <c r="D54" s="107"/>
      <c r="E54" s="146"/>
      <c r="F54" s="136"/>
      <c r="G54" s="95">
        <f>SUM(G55:G60)</f>
        <v>6341.5</v>
      </c>
    </row>
    <row r="55" spans="1:7" ht="28.5" x14ac:dyDescent="0.25">
      <c r="A55" s="320" t="s">
        <v>10</v>
      </c>
      <c r="B55" s="321" t="s">
        <v>281</v>
      </c>
      <c r="C55" s="288" t="s">
        <v>280</v>
      </c>
      <c r="D55" s="322" t="s">
        <v>162</v>
      </c>
      <c r="E55" s="323">
        <v>73.42</v>
      </c>
      <c r="F55" s="291">
        <v>10.220000000000001</v>
      </c>
      <c r="G55" s="292">
        <f t="shared" si="2"/>
        <v>750.35</v>
      </c>
    </row>
    <row r="56" spans="1:7" ht="28.5" x14ac:dyDescent="0.25">
      <c r="A56" s="324" t="s">
        <v>62</v>
      </c>
      <c r="B56" s="98" t="s">
        <v>284</v>
      </c>
      <c r="C56" s="288" t="s">
        <v>283</v>
      </c>
      <c r="D56" s="289" t="s">
        <v>162</v>
      </c>
      <c r="E56" s="325">
        <v>51.16</v>
      </c>
      <c r="F56" s="291">
        <v>28.52</v>
      </c>
      <c r="G56" s="292">
        <f t="shared" si="2"/>
        <v>1459.08</v>
      </c>
    </row>
    <row r="57" spans="1:7" ht="42.75" x14ac:dyDescent="0.25">
      <c r="A57" s="324" t="s">
        <v>63</v>
      </c>
      <c r="B57" s="98" t="s">
        <v>285</v>
      </c>
      <c r="C57" s="288" t="s">
        <v>289</v>
      </c>
      <c r="D57" s="289" t="s">
        <v>162</v>
      </c>
      <c r="E57" s="310">
        <v>14.78</v>
      </c>
      <c r="F57" s="291">
        <v>30.63</v>
      </c>
      <c r="G57" s="292">
        <f t="shared" si="2"/>
        <v>452.71</v>
      </c>
    </row>
    <row r="58" spans="1:7" ht="42.75" x14ac:dyDescent="0.25">
      <c r="A58" s="324" t="s">
        <v>90</v>
      </c>
      <c r="B58" s="297" t="s">
        <v>286</v>
      </c>
      <c r="C58" s="288" t="s">
        <v>302</v>
      </c>
      <c r="D58" s="289" t="s">
        <v>162</v>
      </c>
      <c r="E58" s="310">
        <v>3.88</v>
      </c>
      <c r="F58" s="291">
        <v>39.53</v>
      </c>
      <c r="G58" s="292">
        <f t="shared" si="2"/>
        <v>153.38</v>
      </c>
    </row>
    <row r="59" spans="1:7" ht="28.5" x14ac:dyDescent="0.25">
      <c r="A59" s="324" t="s">
        <v>91</v>
      </c>
      <c r="B59" s="297" t="s">
        <v>288</v>
      </c>
      <c r="C59" s="288" t="s">
        <v>287</v>
      </c>
      <c r="D59" s="289" t="s">
        <v>162</v>
      </c>
      <c r="E59" s="310">
        <v>32.5</v>
      </c>
      <c r="F59" s="291">
        <v>106.1</v>
      </c>
      <c r="G59" s="292">
        <f>ROUND(F59*E59,2)</f>
        <v>3448.25</v>
      </c>
    </row>
    <row r="60" spans="1:7" thickBot="1" x14ac:dyDescent="0.3">
      <c r="A60" s="324" t="s">
        <v>92</v>
      </c>
      <c r="B60" s="297" t="s">
        <v>297</v>
      </c>
      <c r="C60" s="288" t="s">
        <v>296</v>
      </c>
      <c r="D60" s="289" t="s">
        <v>6</v>
      </c>
      <c r="E60" s="310">
        <v>1.62</v>
      </c>
      <c r="F60" s="291">
        <v>47.98</v>
      </c>
      <c r="G60" s="292">
        <f t="shared" si="2"/>
        <v>77.73</v>
      </c>
    </row>
    <row r="61" spans="1:7" ht="15.75" thickBot="1" x14ac:dyDescent="0.3">
      <c r="A61" s="106">
        <v>8</v>
      </c>
      <c r="B61" s="147"/>
      <c r="C61" s="176" t="s">
        <v>93</v>
      </c>
      <c r="D61" s="108"/>
      <c r="E61" s="148"/>
      <c r="F61" s="136"/>
      <c r="G61" s="95">
        <f>SUM(G63:G69)</f>
        <v>3440.0699999999997</v>
      </c>
    </row>
    <row r="62" spans="1:7" x14ac:dyDescent="0.25">
      <c r="A62" s="103"/>
      <c r="B62" s="149"/>
      <c r="C62" s="177" t="s">
        <v>94</v>
      </c>
      <c r="D62" s="109"/>
      <c r="E62" s="150"/>
      <c r="F62" s="133"/>
      <c r="G62" s="134"/>
    </row>
    <row r="63" spans="1:7" ht="29.25" customHeight="1" x14ac:dyDescent="0.25">
      <c r="A63" s="324" t="s">
        <v>64</v>
      </c>
      <c r="B63" s="98" t="s">
        <v>304</v>
      </c>
      <c r="C63" s="288" t="s">
        <v>303</v>
      </c>
      <c r="D63" s="326" t="s">
        <v>79</v>
      </c>
      <c r="E63" s="308">
        <v>1</v>
      </c>
      <c r="F63" s="291">
        <v>247.31</v>
      </c>
      <c r="G63" s="292">
        <f t="shared" ref="G63:G69" si="4">ROUND(F63*E63,2)</f>
        <v>247.31</v>
      </c>
    </row>
    <row r="64" spans="1:7" ht="29.25" customHeight="1" x14ac:dyDescent="0.25">
      <c r="A64" s="324" t="s">
        <v>95</v>
      </c>
      <c r="B64" s="98" t="s">
        <v>306</v>
      </c>
      <c r="C64" s="288" t="s">
        <v>305</v>
      </c>
      <c r="D64" s="326" t="s">
        <v>79</v>
      </c>
      <c r="E64" s="308">
        <v>1</v>
      </c>
      <c r="F64" s="291">
        <v>251.5</v>
      </c>
      <c r="G64" s="292">
        <f t="shared" si="4"/>
        <v>251.5</v>
      </c>
    </row>
    <row r="65" spans="1:15" ht="14.25" x14ac:dyDescent="0.25">
      <c r="A65" s="324" t="s">
        <v>96</v>
      </c>
      <c r="B65" s="98" t="s">
        <v>307</v>
      </c>
      <c r="C65" s="288" t="s">
        <v>308</v>
      </c>
      <c r="D65" s="326" t="s">
        <v>79</v>
      </c>
      <c r="E65" s="308">
        <v>2</v>
      </c>
      <c r="F65" s="291">
        <v>174.38</v>
      </c>
      <c r="G65" s="292">
        <f t="shared" si="4"/>
        <v>348.76</v>
      </c>
    </row>
    <row r="66" spans="1:15" ht="28.5" x14ac:dyDescent="0.25">
      <c r="A66" s="324" t="s">
        <v>97</v>
      </c>
      <c r="B66" s="98" t="s">
        <v>310</v>
      </c>
      <c r="C66" s="288" t="s">
        <v>309</v>
      </c>
      <c r="D66" s="289" t="s">
        <v>162</v>
      </c>
      <c r="E66" s="312">
        <v>3.79</v>
      </c>
      <c r="F66" s="291">
        <v>521.66</v>
      </c>
      <c r="G66" s="292">
        <f t="shared" si="4"/>
        <v>1977.09</v>
      </c>
    </row>
    <row r="67" spans="1:15" x14ac:dyDescent="0.25">
      <c r="A67" s="104"/>
      <c r="B67" s="105"/>
      <c r="C67" s="178" t="s">
        <v>100</v>
      </c>
      <c r="D67" s="110"/>
      <c r="E67" s="144"/>
      <c r="F67" s="141"/>
      <c r="G67" s="134"/>
    </row>
    <row r="68" spans="1:15" ht="28.5" x14ac:dyDescent="0.25">
      <c r="A68" s="324" t="s">
        <v>98</v>
      </c>
      <c r="B68" s="98" t="s">
        <v>312</v>
      </c>
      <c r="C68" s="288" t="s">
        <v>311</v>
      </c>
      <c r="D68" s="289" t="s">
        <v>162</v>
      </c>
      <c r="E68" s="308">
        <v>0.88</v>
      </c>
      <c r="F68" s="291">
        <v>325.97000000000003</v>
      </c>
      <c r="G68" s="292">
        <f t="shared" si="4"/>
        <v>286.85000000000002</v>
      </c>
    </row>
    <row r="69" spans="1:15" ht="29.25" thickBot="1" x14ac:dyDescent="0.3">
      <c r="A69" s="324" t="s">
        <v>99</v>
      </c>
      <c r="B69" s="98" t="s">
        <v>314</v>
      </c>
      <c r="C69" s="288" t="s">
        <v>313</v>
      </c>
      <c r="D69" s="289" t="s">
        <v>162</v>
      </c>
      <c r="E69" s="308">
        <v>0.88</v>
      </c>
      <c r="F69" s="291">
        <v>373.36</v>
      </c>
      <c r="G69" s="292">
        <f t="shared" si="4"/>
        <v>328.56</v>
      </c>
    </row>
    <row r="70" spans="1:15" ht="15.75" thickBot="1" x14ac:dyDescent="0.3">
      <c r="A70" s="106">
        <v>9</v>
      </c>
      <c r="B70" s="130"/>
      <c r="C70" s="175" t="s">
        <v>393</v>
      </c>
      <c r="D70" s="94"/>
      <c r="E70" s="143"/>
      <c r="F70" s="136"/>
      <c r="G70" s="95">
        <f>SUM(G72:G85)</f>
        <v>2003.37</v>
      </c>
    </row>
    <row r="71" spans="1:15" x14ac:dyDescent="0.25">
      <c r="A71" s="111"/>
      <c r="B71" s="151"/>
      <c r="C71" s="179" t="s">
        <v>101</v>
      </c>
      <c r="D71" s="112"/>
      <c r="E71" s="152"/>
      <c r="F71" s="133"/>
      <c r="G71" s="134"/>
    </row>
    <row r="72" spans="1:15" ht="42.75" x14ac:dyDescent="0.25">
      <c r="A72" s="327" t="s">
        <v>102</v>
      </c>
      <c r="B72" s="328" t="s">
        <v>396</v>
      </c>
      <c r="C72" s="288" t="s">
        <v>395</v>
      </c>
      <c r="D72" s="329" t="s">
        <v>155</v>
      </c>
      <c r="E72" s="330">
        <v>1</v>
      </c>
      <c r="F72" s="291">
        <v>79.03</v>
      </c>
      <c r="G72" s="292">
        <f t="shared" ref="G72:G77" si="5">ROUND(F72*E72,2)</f>
        <v>79.03</v>
      </c>
    </row>
    <row r="73" spans="1:15" x14ac:dyDescent="0.25">
      <c r="A73" s="113"/>
      <c r="B73" s="115"/>
      <c r="C73" s="180" t="s">
        <v>113</v>
      </c>
      <c r="D73" s="114"/>
      <c r="E73" s="153"/>
      <c r="F73" s="141"/>
      <c r="G73" s="134"/>
    </row>
    <row r="74" spans="1:15" ht="28.5" x14ac:dyDescent="0.25">
      <c r="A74" s="327" t="s">
        <v>103</v>
      </c>
      <c r="B74" s="328" t="s">
        <v>398</v>
      </c>
      <c r="C74" s="288" t="s">
        <v>397</v>
      </c>
      <c r="D74" s="329" t="s">
        <v>155</v>
      </c>
      <c r="E74" s="330">
        <v>1</v>
      </c>
      <c r="F74" s="291">
        <v>68.03</v>
      </c>
      <c r="G74" s="292">
        <f t="shared" si="5"/>
        <v>68.03</v>
      </c>
    </row>
    <row r="75" spans="1:15" ht="28.5" x14ac:dyDescent="0.25">
      <c r="A75" s="327" t="s">
        <v>104</v>
      </c>
      <c r="B75" s="328" t="s">
        <v>418</v>
      </c>
      <c r="C75" s="288" t="s">
        <v>417</v>
      </c>
      <c r="D75" s="329" t="s">
        <v>155</v>
      </c>
      <c r="E75" s="330">
        <v>1</v>
      </c>
      <c r="F75" s="291">
        <v>46.02</v>
      </c>
      <c r="G75" s="292">
        <f t="shared" si="5"/>
        <v>46.02</v>
      </c>
      <c r="O75" s="219"/>
    </row>
    <row r="76" spans="1:15" ht="28.5" x14ac:dyDescent="0.25">
      <c r="A76" s="327" t="s">
        <v>105</v>
      </c>
      <c r="B76" s="328" t="s">
        <v>416</v>
      </c>
      <c r="C76" s="288" t="s">
        <v>415</v>
      </c>
      <c r="D76" s="329" t="s">
        <v>79</v>
      </c>
      <c r="E76" s="330">
        <v>1</v>
      </c>
      <c r="F76" s="291">
        <v>6.76</v>
      </c>
      <c r="G76" s="292">
        <f t="shared" si="5"/>
        <v>6.76</v>
      </c>
    </row>
    <row r="77" spans="1:15" ht="28.5" x14ac:dyDescent="0.25">
      <c r="A77" s="327" t="s">
        <v>106</v>
      </c>
      <c r="B77" s="328" t="s">
        <v>405</v>
      </c>
      <c r="C77" s="288" t="s">
        <v>404</v>
      </c>
      <c r="D77" s="331" t="s">
        <v>79</v>
      </c>
      <c r="E77" s="304">
        <v>1</v>
      </c>
      <c r="F77" s="291">
        <v>128.82</v>
      </c>
      <c r="G77" s="292">
        <f t="shared" si="5"/>
        <v>128.82</v>
      </c>
    </row>
    <row r="78" spans="1:15" x14ac:dyDescent="0.25">
      <c r="A78" s="113"/>
      <c r="B78" s="116"/>
      <c r="C78" s="180" t="s">
        <v>399</v>
      </c>
      <c r="D78" s="114"/>
      <c r="E78" s="154"/>
      <c r="F78" s="155"/>
      <c r="G78" s="134"/>
    </row>
    <row r="79" spans="1:15" ht="28.5" x14ac:dyDescent="0.25">
      <c r="A79" s="327" t="s">
        <v>107</v>
      </c>
      <c r="B79" s="328" t="s">
        <v>401</v>
      </c>
      <c r="C79" s="288" t="s">
        <v>400</v>
      </c>
      <c r="D79" s="331" t="s">
        <v>79</v>
      </c>
      <c r="E79" s="304">
        <v>1</v>
      </c>
      <c r="F79" s="291">
        <v>89.86</v>
      </c>
      <c r="G79" s="292">
        <f t="shared" ref="G79:G97" si="6">ROUND(F79*E79,2)</f>
        <v>89.86</v>
      </c>
    </row>
    <row r="80" spans="1:15" ht="29.25" customHeight="1" x14ac:dyDescent="0.25">
      <c r="A80" s="327" t="s">
        <v>108</v>
      </c>
      <c r="B80" s="328" t="s">
        <v>425</v>
      </c>
      <c r="C80" s="288" t="s">
        <v>424</v>
      </c>
      <c r="D80" s="326" t="s">
        <v>79</v>
      </c>
      <c r="E80" s="304">
        <v>1</v>
      </c>
      <c r="F80" s="291">
        <v>320.33999999999997</v>
      </c>
      <c r="G80" s="292">
        <f t="shared" si="6"/>
        <v>320.33999999999997</v>
      </c>
    </row>
    <row r="81" spans="1:7" ht="28.5" x14ac:dyDescent="0.25">
      <c r="A81" s="327" t="s">
        <v>109</v>
      </c>
      <c r="B81" s="328" t="s">
        <v>403</v>
      </c>
      <c r="C81" s="288" t="s">
        <v>402</v>
      </c>
      <c r="D81" s="331" t="s">
        <v>79</v>
      </c>
      <c r="E81" s="304">
        <v>1</v>
      </c>
      <c r="F81" s="291">
        <v>62.35</v>
      </c>
      <c r="G81" s="292">
        <f t="shared" si="6"/>
        <v>62.35</v>
      </c>
    </row>
    <row r="82" spans="1:7" x14ac:dyDescent="0.25">
      <c r="A82" s="332"/>
      <c r="B82" s="333"/>
      <c r="C82" s="334" t="s">
        <v>394</v>
      </c>
      <c r="D82" s="335"/>
      <c r="E82" s="336"/>
      <c r="F82" s="312"/>
      <c r="G82" s="292"/>
    </row>
    <row r="83" spans="1:7" ht="28.5" x14ac:dyDescent="0.25">
      <c r="A83" s="337" t="s">
        <v>110</v>
      </c>
      <c r="B83" s="328" t="s">
        <v>409</v>
      </c>
      <c r="C83" s="288" t="s">
        <v>410</v>
      </c>
      <c r="D83" s="331" t="s">
        <v>6</v>
      </c>
      <c r="E83" s="304">
        <v>24</v>
      </c>
      <c r="F83" s="291">
        <v>32.549999999999997</v>
      </c>
      <c r="G83" s="292">
        <f t="shared" si="6"/>
        <v>781.2</v>
      </c>
    </row>
    <row r="84" spans="1:7" ht="14.25" x14ac:dyDescent="0.25">
      <c r="A84" s="337" t="s">
        <v>111</v>
      </c>
      <c r="B84" s="328" t="s">
        <v>412</v>
      </c>
      <c r="C84" s="288" t="s">
        <v>411</v>
      </c>
      <c r="D84" s="331" t="s">
        <v>79</v>
      </c>
      <c r="E84" s="304">
        <v>2</v>
      </c>
      <c r="F84" s="291">
        <v>204.65</v>
      </c>
      <c r="G84" s="292">
        <f t="shared" si="6"/>
        <v>409.3</v>
      </c>
    </row>
    <row r="85" spans="1:7" ht="29.25" thickBot="1" x14ac:dyDescent="0.3">
      <c r="A85" s="337" t="s">
        <v>112</v>
      </c>
      <c r="B85" s="328" t="s">
        <v>413</v>
      </c>
      <c r="C85" s="288" t="s">
        <v>414</v>
      </c>
      <c r="D85" s="331" t="s">
        <v>79</v>
      </c>
      <c r="E85" s="304">
        <v>2</v>
      </c>
      <c r="F85" s="291">
        <v>5.83</v>
      </c>
      <c r="G85" s="292">
        <f t="shared" si="6"/>
        <v>11.66</v>
      </c>
    </row>
    <row r="86" spans="1:7" ht="15.75" thickBot="1" x14ac:dyDescent="0.3">
      <c r="A86" s="117">
        <v>10</v>
      </c>
      <c r="B86" s="156"/>
      <c r="C86" s="175" t="s">
        <v>198</v>
      </c>
      <c r="D86" s="94"/>
      <c r="E86" s="157"/>
      <c r="F86" s="94"/>
      <c r="G86" s="95">
        <f>SUM(G87:G100)</f>
        <v>4054.7000000000003</v>
      </c>
    </row>
    <row r="87" spans="1:7" ht="42.75" x14ac:dyDescent="0.25">
      <c r="A87" s="338" t="s">
        <v>114</v>
      </c>
      <c r="B87" s="339" t="s">
        <v>219</v>
      </c>
      <c r="C87" s="288" t="s">
        <v>199</v>
      </c>
      <c r="D87" s="340" t="s">
        <v>6</v>
      </c>
      <c r="E87" s="295">
        <v>67.34</v>
      </c>
      <c r="F87" s="291">
        <v>2.14</v>
      </c>
      <c r="G87" s="292">
        <f t="shared" si="6"/>
        <v>144.11000000000001</v>
      </c>
    </row>
    <row r="88" spans="1:7" ht="28.5" x14ac:dyDescent="0.25">
      <c r="A88" s="327" t="s">
        <v>115</v>
      </c>
      <c r="B88" s="328" t="s">
        <v>220</v>
      </c>
      <c r="C88" s="288" t="s">
        <v>200</v>
      </c>
      <c r="D88" s="340" t="s">
        <v>79</v>
      </c>
      <c r="E88" s="304">
        <v>7</v>
      </c>
      <c r="F88" s="291">
        <v>6.83</v>
      </c>
      <c r="G88" s="292">
        <f t="shared" si="6"/>
        <v>47.81</v>
      </c>
    </row>
    <row r="89" spans="1:7" ht="42.75" x14ac:dyDescent="0.25">
      <c r="A89" s="327" t="s">
        <v>116</v>
      </c>
      <c r="B89" s="328" t="s">
        <v>221</v>
      </c>
      <c r="C89" s="288" t="s">
        <v>201</v>
      </c>
      <c r="D89" s="340" t="s">
        <v>6</v>
      </c>
      <c r="E89" s="304">
        <v>21.07</v>
      </c>
      <c r="F89" s="291">
        <v>4.8</v>
      </c>
      <c r="G89" s="292">
        <f t="shared" si="6"/>
        <v>101.14</v>
      </c>
    </row>
    <row r="90" spans="1:7" ht="42.75" x14ac:dyDescent="0.25">
      <c r="A90" s="327" t="s">
        <v>117</v>
      </c>
      <c r="B90" s="328" t="s">
        <v>202</v>
      </c>
      <c r="C90" s="288" t="s">
        <v>203</v>
      </c>
      <c r="D90" s="340" t="s">
        <v>79</v>
      </c>
      <c r="E90" s="308">
        <v>12</v>
      </c>
      <c r="F90" s="291">
        <v>60.97</v>
      </c>
      <c r="G90" s="292">
        <f t="shared" si="6"/>
        <v>731.64</v>
      </c>
    </row>
    <row r="91" spans="1:7" ht="42.75" x14ac:dyDescent="0.25">
      <c r="A91" s="327" t="s">
        <v>118</v>
      </c>
      <c r="B91" s="328" t="s">
        <v>204</v>
      </c>
      <c r="C91" s="288" t="s">
        <v>205</v>
      </c>
      <c r="D91" s="331" t="s">
        <v>79</v>
      </c>
      <c r="E91" s="304">
        <v>1</v>
      </c>
      <c r="F91" s="291">
        <v>73.13</v>
      </c>
      <c r="G91" s="292">
        <f t="shared" si="6"/>
        <v>73.13</v>
      </c>
    </row>
    <row r="92" spans="1:7" ht="42.75" x14ac:dyDescent="0.25">
      <c r="A92" s="327" t="s">
        <v>119</v>
      </c>
      <c r="B92" s="328" t="s">
        <v>206</v>
      </c>
      <c r="C92" s="288" t="s">
        <v>207</v>
      </c>
      <c r="D92" s="331" t="s">
        <v>79</v>
      </c>
      <c r="E92" s="304">
        <v>2</v>
      </c>
      <c r="F92" s="291">
        <v>73.319999999999993</v>
      </c>
      <c r="G92" s="292">
        <f t="shared" si="6"/>
        <v>146.63999999999999</v>
      </c>
    </row>
    <row r="93" spans="1:7" ht="42.75" x14ac:dyDescent="0.25">
      <c r="A93" s="327" t="s">
        <v>120</v>
      </c>
      <c r="B93" s="328" t="s">
        <v>208</v>
      </c>
      <c r="C93" s="288" t="s">
        <v>209</v>
      </c>
      <c r="D93" s="331" t="s">
        <v>79</v>
      </c>
      <c r="E93" s="304">
        <v>1</v>
      </c>
      <c r="F93" s="291">
        <v>82.43</v>
      </c>
      <c r="G93" s="292">
        <f t="shared" si="6"/>
        <v>82.43</v>
      </c>
    </row>
    <row r="94" spans="1:7" ht="57" x14ac:dyDescent="0.25">
      <c r="A94" s="327" t="s">
        <v>121</v>
      </c>
      <c r="B94" s="328" t="s">
        <v>222</v>
      </c>
      <c r="C94" s="288" t="s">
        <v>210</v>
      </c>
      <c r="D94" s="331" t="s">
        <v>79</v>
      </c>
      <c r="E94" s="304">
        <v>1</v>
      </c>
      <c r="F94" s="291">
        <v>293.45</v>
      </c>
      <c r="G94" s="292">
        <f t="shared" si="6"/>
        <v>293.45</v>
      </c>
    </row>
    <row r="95" spans="1:7" ht="28.5" x14ac:dyDescent="0.25">
      <c r="A95" s="327" t="s">
        <v>122</v>
      </c>
      <c r="B95" s="328" t="s">
        <v>223</v>
      </c>
      <c r="C95" s="288" t="s">
        <v>211</v>
      </c>
      <c r="D95" s="331" t="s">
        <v>79</v>
      </c>
      <c r="E95" s="304">
        <v>2</v>
      </c>
      <c r="F95" s="291">
        <v>9.7899999999999991</v>
      </c>
      <c r="G95" s="292">
        <f t="shared" si="6"/>
        <v>19.579999999999998</v>
      </c>
    </row>
    <row r="96" spans="1:7" ht="28.5" x14ac:dyDescent="0.25">
      <c r="A96" s="327" t="s">
        <v>123</v>
      </c>
      <c r="B96" s="328" t="s">
        <v>224</v>
      </c>
      <c r="C96" s="288" t="s">
        <v>212</v>
      </c>
      <c r="D96" s="331" t="s">
        <v>79</v>
      </c>
      <c r="E96" s="304">
        <v>3</v>
      </c>
      <c r="F96" s="291">
        <v>10.77</v>
      </c>
      <c r="G96" s="292">
        <f t="shared" si="6"/>
        <v>32.31</v>
      </c>
    </row>
    <row r="97" spans="1:7" ht="28.5" x14ac:dyDescent="0.25">
      <c r="A97" s="327" t="s">
        <v>124</v>
      </c>
      <c r="B97" s="328" t="s">
        <v>225</v>
      </c>
      <c r="C97" s="288" t="s">
        <v>213</v>
      </c>
      <c r="D97" s="98" t="s">
        <v>79</v>
      </c>
      <c r="E97" s="341">
        <v>2</v>
      </c>
      <c r="F97" s="291">
        <v>66.2</v>
      </c>
      <c r="G97" s="292">
        <f t="shared" si="6"/>
        <v>132.4</v>
      </c>
    </row>
    <row r="98" spans="1:7" ht="57" x14ac:dyDescent="0.25">
      <c r="A98" s="327" t="s">
        <v>125</v>
      </c>
      <c r="B98" s="328" t="s">
        <v>226</v>
      </c>
      <c r="C98" s="288" t="s">
        <v>214</v>
      </c>
      <c r="D98" s="98" t="s">
        <v>79</v>
      </c>
      <c r="E98" s="341">
        <v>2</v>
      </c>
      <c r="F98" s="291">
        <v>479.6</v>
      </c>
      <c r="G98" s="292">
        <f>ROUND(F98*E98,2)</f>
        <v>959.2</v>
      </c>
    </row>
    <row r="99" spans="1:7" ht="42.75" x14ac:dyDescent="0.25">
      <c r="A99" s="327" t="s">
        <v>126</v>
      </c>
      <c r="B99" s="328" t="s">
        <v>215</v>
      </c>
      <c r="C99" s="288" t="s">
        <v>216</v>
      </c>
      <c r="D99" s="98" t="s">
        <v>79</v>
      </c>
      <c r="E99" s="341">
        <v>5</v>
      </c>
      <c r="F99" s="291">
        <v>158.56</v>
      </c>
      <c r="G99" s="292">
        <f>ROUND(F99*E99,2)</f>
        <v>792.8</v>
      </c>
    </row>
    <row r="100" spans="1:7" ht="29.25" thickBot="1" x14ac:dyDescent="0.3">
      <c r="A100" s="327" t="s">
        <v>127</v>
      </c>
      <c r="B100" s="328" t="s">
        <v>217</v>
      </c>
      <c r="C100" s="288" t="s">
        <v>218</v>
      </c>
      <c r="D100" s="331" t="s">
        <v>79</v>
      </c>
      <c r="E100" s="304">
        <v>6</v>
      </c>
      <c r="F100" s="291">
        <v>83.01</v>
      </c>
      <c r="G100" s="292">
        <f>ROUND(F100*E100,2)</f>
        <v>498.06</v>
      </c>
    </row>
    <row r="101" spans="1:7" ht="15.75" thickBot="1" x14ac:dyDescent="0.3">
      <c r="A101" s="117">
        <v>11</v>
      </c>
      <c r="B101" s="156"/>
      <c r="C101" s="181" t="s">
        <v>290</v>
      </c>
      <c r="D101" s="94"/>
      <c r="E101" s="158"/>
      <c r="F101" s="136"/>
      <c r="G101" s="95">
        <f>SUM(G102:G105)</f>
        <v>3243.11</v>
      </c>
    </row>
    <row r="102" spans="1:7" ht="28.5" x14ac:dyDescent="0.25">
      <c r="A102" s="324" t="s">
        <v>128</v>
      </c>
      <c r="B102" s="98" t="s">
        <v>333</v>
      </c>
      <c r="C102" s="288" t="s">
        <v>332</v>
      </c>
      <c r="D102" s="322" t="s">
        <v>162</v>
      </c>
      <c r="E102" s="304">
        <v>63.97</v>
      </c>
      <c r="F102" s="291">
        <v>25.45</v>
      </c>
      <c r="G102" s="292">
        <f t="shared" ref="G102:G111" si="7">ROUND(F102*E102,2)</f>
        <v>1628.04</v>
      </c>
    </row>
    <row r="103" spans="1:7" ht="28.5" x14ac:dyDescent="0.25">
      <c r="A103" s="324" t="s">
        <v>129</v>
      </c>
      <c r="B103" s="98" t="s">
        <v>337</v>
      </c>
      <c r="C103" s="288" t="s">
        <v>336</v>
      </c>
      <c r="D103" s="294" t="s">
        <v>162</v>
      </c>
      <c r="E103" s="304">
        <v>13.87</v>
      </c>
      <c r="F103" s="291">
        <v>80.7</v>
      </c>
      <c r="G103" s="292">
        <f t="shared" si="7"/>
        <v>1119.31</v>
      </c>
    </row>
    <row r="104" spans="1:7" ht="28.5" x14ac:dyDescent="0.25">
      <c r="A104" s="324" t="s">
        <v>130</v>
      </c>
      <c r="B104" s="98" t="s">
        <v>339</v>
      </c>
      <c r="C104" s="288" t="s">
        <v>340</v>
      </c>
      <c r="D104" s="331" t="s">
        <v>27</v>
      </c>
      <c r="E104" s="304">
        <v>0.42</v>
      </c>
      <c r="F104" s="291">
        <v>339.73</v>
      </c>
      <c r="G104" s="292">
        <f>ROUND(F104*E104,2)</f>
        <v>142.69</v>
      </c>
    </row>
    <row r="105" spans="1:7" ht="18.75" customHeight="1" thickBot="1" x14ac:dyDescent="0.3">
      <c r="A105" s="324" t="s">
        <v>131</v>
      </c>
      <c r="B105" s="98" t="s">
        <v>391</v>
      </c>
      <c r="C105" s="288" t="s">
        <v>390</v>
      </c>
      <c r="D105" s="294" t="s">
        <v>162</v>
      </c>
      <c r="E105" s="304">
        <v>44.92</v>
      </c>
      <c r="F105" s="291">
        <v>7.86</v>
      </c>
      <c r="G105" s="292">
        <f t="shared" si="7"/>
        <v>353.07</v>
      </c>
    </row>
    <row r="106" spans="1:7" ht="15.75" thickBot="1" x14ac:dyDescent="0.3">
      <c r="A106" s="106">
        <v>12</v>
      </c>
      <c r="B106" s="159"/>
      <c r="C106" s="176" t="s">
        <v>137</v>
      </c>
      <c r="D106" s="107"/>
      <c r="E106" s="160"/>
      <c r="F106" s="136"/>
      <c r="G106" s="95">
        <f>SUM(G107:G111)</f>
        <v>7907.1100000000006</v>
      </c>
    </row>
    <row r="107" spans="1:7" ht="28.5" x14ac:dyDescent="0.25">
      <c r="A107" s="314" t="s">
        <v>132</v>
      </c>
      <c r="B107" s="101" t="s">
        <v>344</v>
      </c>
      <c r="C107" s="288" t="s">
        <v>343</v>
      </c>
      <c r="D107" s="340" t="s">
        <v>5</v>
      </c>
      <c r="E107" s="306">
        <v>54.62</v>
      </c>
      <c r="F107" s="291">
        <v>28.56</v>
      </c>
      <c r="G107" s="292">
        <f t="shared" si="7"/>
        <v>1559.95</v>
      </c>
    </row>
    <row r="108" spans="1:7" ht="14.25" x14ac:dyDescent="0.25">
      <c r="A108" s="324" t="s">
        <v>133</v>
      </c>
      <c r="B108" s="98" t="s">
        <v>346</v>
      </c>
      <c r="C108" s="288" t="s">
        <v>345</v>
      </c>
      <c r="D108" s="331" t="s">
        <v>5</v>
      </c>
      <c r="E108" s="308">
        <v>54.62</v>
      </c>
      <c r="F108" s="291">
        <v>4.22</v>
      </c>
      <c r="G108" s="292">
        <f t="shared" si="7"/>
        <v>230.5</v>
      </c>
    </row>
    <row r="109" spans="1:7" ht="28.5" x14ac:dyDescent="0.25">
      <c r="A109" s="314" t="s">
        <v>134</v>
      </c>
      <c r="B109" s="98" t="s">
        <v>350</v>
      </c>
      <c r="C109" s="288" t="s">
        <v>349</v>
      </c>
      <c r="D109" s="331" t="s">
        <v>5</v>
      </c>
      <c r="E109" s="342">
        <v>54.62</v>
      </c>
      <c r="F109" s="291">
        <v>40.020000000000003</v>
      </c>
      <c r="G109" s="292">
        <f t="shared" si="7"/>
        <v>2185.89</v>
      </c>
    </row>
    <row r="110" spans="1:7" ht="14.25" x14ac:dyDescent="0.25">
      <c r="A110" s="324" t="s">
        <v>135</v>
      </c>
      <c r="B110" s="98" t="s">
        <v>352</v>
      </c>
      <c r="C110" s="288" t="s">
        <v>351</v>
      </c>
      <c r="D110" s="331" t="s">
        <v>6</v>
      </c>
      <c r="E110" s="308">
        <v>25.15</v>
      </c>
      <c r="F110" s="291">
        <v>23.13</v>
      </c>
      <c r="G110" s="292">
        <f t="shared" si="7"/>
        <v>581.72</v>
      </c>
    </row>
    <row r="111" spans="1:7" ht="29.25" thickBot="1" x14ac:dyDescent="0.3">
      <c r="A111" s="314" t="s">
        <v>136</v>
      </c>
      <c r="B111" s="98" t="s">
        <v>356</v>
      </c>
      <c r="C111" s="288" t="s">
        <v>355</v>
      </c>
      <c r="D111" s="331" t="s">
        <v>6</v>
      </c>
      <c r="E111" s="308">
        <v>17.34</v>
      </c>
      <c r="F111" s="291">
        <v>193.14</v>
      </c>
      <c r="G111" s="292">
        <f t="shared" si="7"/>
        <v>3349.05</v>
      </c>
    </row>
    <row r="112" spans="1:7" ht="15.75" thickBot="1" x14ac:dyDescent="0.3">
      <c r="A112" s="106">
        <v>13</v>
      </c>
      <c r="B112" s="156"/>
      <c r="C112" s="181" t="s">
        <v>3</v>
      </c>
      <c r="D112" s="118"/>
      <c r="E112" s="158"/>
      <c r="F112" s="136"/>
      <c r="G112" s="95">
        <f>SUM(G113:G120)</f>
        <v>2071.6</v>
      </c>
    </row>
    <row r="113" spans="1:10" ht="14.25" x14ac:dyDescent="0.25">
      <c r="A113" s="314" t="s">
        <v>138</v>
      </c>
      <c r="B113" s="101" t="s">
        <v>359</v>
      </c>
      <c r="C113" s="288" t="s">
        <v>358</v>
      </c>
      <c r="D113" s="101" t="s">
        <v>5</v>
      </c>
      <c r="E113" s="318">
        <v>56.37</v>
      </c>
      <c r="F113" s="291">
        <v>1.81</v>
      </c>
      <c r="G113" s="292">
        <f t="shared" ref="G113:G120" si="8">ROUND(F113*E113,2)</f>
        <v>102.03</v>
      </c>
    </row>
    <row r="114" spans="1:10" ht="14.25" x14ac:dyDescent="0.25">
      <c r="A114" s="324" t="s">
        <v>139</v>
      </c>
      <c r="B114" s="98" t="s">
        <v>361</v>
      </c>
      <c r="C114" s="288" t="s">
        <v>360</v>
      </c>
      <c r="D114" s="98" t="s">
        <v>5</v>
      </c>
      <c r="E114" s="341">
        <v>10.54</v>
      </c>
      <c r="F114" s="291">
        <v>1.57</v>
      </c>
      <c r="G114" s="292">
        <f t="shared" si="8"/>
        <v>16.55</v>
      </c>
    </row>
    <row r="115" spans="1:10" ht="14.25" x14ac:dyDescent="0.25">
      <c r="A115" s="314" t="s">
        <v>140</v>
      </c>
      <c r="B115" s="98" t="s">
        <v>367</v>
      </c>
      <c r="C115" s="288" t="s">
        <v>366</v>
      </c>
      <c r="D115" s="98" t="s">
        <v>5</v>
      </c>
      <c r="E115" s="343">
        <v>56.37</v>
      </c>
      <c r="F115" s="291">
        <v>15.4</v>
      </c>
      <c r="G115" s="292">
        <f>ROUND(F115*E115,2)</f>
        <v>868.1</v>
      </c>
    </row>
    <row r="116" spans="1:10" ht="14.25" x14ac:dyDescent="0.25">
      <c r="A116" s="324" t="s">
        <v>141</v>
      </c>
      <c r="B116" s="297" t="s">
        <v>369</v>
      </c>
      <c r="C116" s="288" t="s">
        <v>368</v>
      </c>
      <c r="D116" s="297" t="s">
        <v>5</v>
      </c>
      <c r="E116" s="344">
        <v>10.54</v>
      </c>
      <c r="F116" s="291">
        <v>8.52</v>
      </c>
      <c r="G116" s="292">
        <f>ROUND(F116*E116,2)</f>
        <v>89.8</v>
      </c>
    </row>
    <row r="117" spans="1:10" ht="28.5" x14ac:dyDescent="0.25">
      <c r="A117" s="314" t="s">
        <v>142</v>
      </c>
      <c r="B117" s="98" t="s">
        <v>365</v>
      </c>
      <c r="C117" s="288" t="s">
        <v>364</v>
      </c>
      <c r="D117" s="98" t="s">
        <v>5</v>
      </c>
      <c r="E117" s="308">
        <v>56.37</v>
      </c>
      <c r="F117" s="291">
        <v>10.68</v>
      </c>
      <c r="G117" s="292">
        <f>ROUND(F117*E117,2)</f>
        <v>602.03</v>
      </c>
    </row>
    <row r="118" spans="1:10" ht="28.5" x14ac:dyDescent="0.25">
      <c r="A118" s="324" t="s">
        <v>143</v>
      </c>
      <c r="B118" s="98" t="s">
        <v>363</v>
      </c>
      <c r="C118" s="288" t="s">
        <v>362</v>
      </c>
      <c r="D118" s="98" t="s">
        <v>5</v>
      </c>
      <c r="E118" s="308">
        <v>10.54</v>
      </c>
      <c r="F118" s="291">
        <v>9.61</v>
      </c>
      <c r="G118" s="292">
        <f t="shared" si="8"/>
        <v>101.29</v>
      </c>
    </row>
    <row r="119" spans="1:10" ht="14.25" x14ac:dyDescent="0.25">
      <c r="A119" s="314" t="s">
        <v>144</v>
      </c>
      <c r="B119" s="98" t="s">
        <v>432</v>
      </c>
      <c r="C119" s="288" t="s">
        <v>370</v>
      </c>
      <c r="D119" s="98" t="s">
        <v>5</v>
      </c>
      <c r="E119" s="343">
        <v>7.88</v>
      </c>
      <c r="F119" s="291">
        <v>12.09</v>
      </c>
      <c r="G119" s="292">
        <f t="shared" si="8"/>
        <v>95.27</v>
      </c>
    </row>
    <row r="120" spans="1:10" ht="29.25" thickBot="1" x14ac:dyDescent="0.3">
      <c r="A120" s="324" t="s">
        <v>145</v>
      </c>
      <c r="B120" s="98" t="s">
        <v>372</v>
      </c>
      <c r="C120" s="288" t="s">
        <v>371</v>
      </c>
      <c r="D120" s="297" t="s">
        <v>5</v>
      </c>
      <c r="E120" s="344">
        <v>7.26</v>
      </c>
      <c r="F120" s="291">
        <v>27.07</v>
      </c>
      <c r="G120" s="292">
        <f t="shared" si="8"/>
        <v>196.53</v>
      </c>
    </row>
    <row r="121" spans="1:10" ht="15.75" thickBot="1" x14ac:dyDescent="0.3">
      <c r="A121" s="106">
        <v>14</v>
      </c>
      <c r="B121" s="159"/>
      <c r="C121" s="182" t="s">
        <v>148</v>
      </c>
      <c r="D121" s="131"/>
      <c r="E121" s="161"/>
      <c r="F121" s="136"/>
      <c r="G121" s="95">
        <f>SUM(G122:G123)</f>
        <v>1760.67</v>
      </c>
    </row>
    <row r="122" spans="1:10" ht="19.5" customHeight="1" x14ac:dyDescent="0.25">
      <c r="A122" s="314" t="s">
        <v>146</v>
      </c>
      <c r="B122" s="101" t="s">
        <v>385</v>
      </c>
      <c r="C122" s="288" t="s">
        <v>384</v>
      </c>
      <c r="D122" s="345" t="s">
        <v>5</v>
      </c>
      <c r="E122" s="318">
        <v>56.37</v>
      </c>
      <c r="F122" s="291">
        <v>21.77</v>
      </c>
      <c r="G122" s="292">
        <f>ROUND(F122*E122,2)</f>
        <v>1227.17</v>
      </c>
    </row>
    <row r="123" spans="1:10" thickBot="1" x14ac:dyDescent="0.3">
      <c r="A123" s="324" t="s">
        <v>147</v>
      </c>
      <c r="B123" s="101" t="s">
        <v>387</v>
      </c>
      <c r="C123" s="288" t="s">
        <v>386</v>
      </c>
      <c r="D123" s="326" t="s">
        <v>6</v>
      </c>
      <c r="E123" s="341">
        <v>53.35</v>
      </c>
      <c r="F123" s="291">
        <v>10</v>
      </c>
      <c r="G123" s="292">
        <f>ROUND(F123*E123,2)</f>
        <v>533.5</v>
      </c>
    </row>
    <row r="124" spans="1:10" ht="15.75" thickBot="1" x14ac:dyDescent="0.3">
      <c r="A124" s="106">
        <v>15</v>
      </c>
      <c r="B124" s="159"/>
      <c r="C124" s="176" t="s">
        <v>388</v>
      </c>
      <c r="D124" s="107"/>
      <c r="E124" s="160"/>
      <c r="F124" s="136"/>
      <c r="G124" s="95">
        <f>SUM(G125:G128)</f>
        <v>2747.1107999999999</v>
      </c>
    </row>
    <row r="125" spans="1:10" ht="14.25" x14ac:dyDescent="0.25">
      <c r="A125" s="324" t="s">
        <v>149</v>
      </c>
      <c r="B125" s="101" t="s">
        <v>420</v>
      </c>
      <c r="C125" s="288" t="s">
        <v>419</v>
      </c>
      <c r="D125" s="345" t="s">
        <v>5</v>
      </c>
      <c r="E125" s="341">
        <v>4.24</v>
      </c>
      <c r="F125" s="291">
        <v>342.83</v>
      </c>
      <c r="G125" s="292">
        <f>ROUND(F125*E125,2)</f>
        <v>1453.6</v>
      </c>
    </row>
    <row r="126" spans="1:10" ht="28.5" x14ac:dyDescent="0.25">
      <c r="A126" s="346" t="s">
        <v>150</v>
      </c>
      <c r="B126" s="98" t="s">
        <v>427</v>
      </c>
      <c r="C126" s="302" t="s">
        <v>429</v>
      </c>
      <c r="D126" s="347" t="s">
        <v>6</v>
      </c>
      <c r="E126" s="341">
        <v>7.5</v>
      </c>
      <c r="F126" s="312">
        <v>134.37</v>
      </c>
      <c r="G126" s="292">
        <f>ROUND(F126*E126,2)</f>
        <v>1007.78</v>
      </c>
    </row>
    <row r="127" spans="1:10" ht="28.5" x14ac:dyDescent="0.25">
      <c r="A127" s="324" t="s">
        <v>151</v>
      </c>
      <c r="B127" s="297" t="s">
        <v>406</v>
      </c>
      <c r="C127" s="298" t="s">
        <v>408</v>
      </c>
      <c r="D127" s="313" t="s">
        <v>27</v>
      </c>
      <c r="E127" s="310">
        <v>0.13</v>
      </c>
      <c r="F127" s="311">
        <v>1430.16</v>
      </c>
      <c r="G127" s="348">
        <f>E127*F127</f>
        <v>185.92080000000001</v>
      </c>
      <c r="H127" s="40"/>
      <c r="I127" s="40"/>
      <c r="J127" s="40"/>
    </row>
    <row r="128" spans="1:10" thickBot="1" x14ac:dyDescent="0.3">
      <c r="A128" s="346" t="s">
        <v>426</v>
      </c>
      <c r="B128" s="349" t="s">
        <v>433</v>
      </c>
      <c r="C128" s="350" t="s">
        <v>389</v>
      </c>
      <c r="D128" s="351" t="s">
        <v>5</v>
      </c>
      <c r="E128" s="352">
        <v>54.84</v>
      </c>
      <c r="F128" s="353">
        <v>1.82</v>
      </c>
      <c r="G128" s="354">
        <f>ROUND(F128*E128,2)</f>
        <v>99.81</v>
      </c>
    </row>
    <row r="129" spans="1:7" ht="16.5" thickBot="1" x14ac:dyDescent="0.3">
      <c r="A129" s="376" t="s">
        <v>159</v>
      </c>
      <c r="B129" s="377"/>
      <c r="C129" s="377"/>
      <c r="D129" s="377"/>
      <c r="E129" s="378"/>
      <c r="F129" s="379">
        <f>G7+G12+G17+G27+G46+G49+G54+G61+G70+G86+G101+G106+G112+G121+G124</f>
        <v>88159.953199999989</v>
      </c>
      <c r="G129" s="380"/>
    </row>
    <row r="130" spans="1:7" ht="15.75" thickBot="1" x14ac:dyDescent="0.3">
      <c r="A130" s="119"/>
      <c r="B130" s="120"/>
      <c r="C130" s="121"/>
      <c r="D130" s="122"/>
      <c r="E130" s="123"/>
      <c r="F130" s="124"/>
      <c r="G130" s="230"/>
    </row>
    <row r="131" spans="1:7" ht="16.5" thickBot="1" x14ac:dyDescent="0.3">
      <c r="A131" s="376" t="s">
        <v>160</v>
      </c>
      <c r="B131" s="377"/>
      <c r="C131" s="377"/>
      <c r="D131" s="377"/>
      <c r="E131" s="378"/>
      <c r="F131" s="379">
        <f>F129*0.2522</f>
        <v>22233.940197039996</v>
      </c>
      <c r="G131" s="380"/>
    </row>
    <row r="132" spans="1:7" ht="15.75" thickBot="1" x14ac:dyDescent="0.3">
      <c r="A132" s="231"/>
      <c r="B132" s="232"/>
      <c r="C132" s="233"/>
      <c r="D132" s="234"/>
      <c r="E132" s="235"/>
      <c r="F132" s="236"/>
      <c r="G132" s="237"/>
    </row>
    <row r="133" spans="1:7" ht="16.5" thickBot="1" x14ac:dyDescent="0.3">
      <c r="A133" s="376" t="s">
        <v>161</v>
      </c>
      <c r="B133" s="377"/>
      <c r="C133" s="377"/>
      <c r="D133" s="377"/>
      <c r="E133" s="378"/>
      <c r="F133" s="379">
        <f>F129+F131</f>
        <v>110393.89339703998</v>
      </c>
      <c r="G133" s="380"/>
    </row>
  </sheetData>
  <protectedRanges>
    <protectedRange password="CC29" sqref="D82:D85 C85:C100 D70:D76 B70:B76 D78 B78:B85 B77:D77 C81:D81 C79:D79" name="Intervalo1_2"/>
    <protectedRange password="CC29" sqref="C117:D118" name="Intervalo1_7"/>
    <protectedRange password="CC29" sqref="D119:D120 D115:D116" name="Intervalo1_7_1"/>
  </protectedRanges>
  <mergeCells count="9">
    <mergeCell ref="A131:E131"/>
    <mergeCell ref="F131:G131"/>
    <mergeCell ref="A133:E133"/>
    <mergeCell ref="F133:G133"/>
    <mergeCell ref="A1:G2"/>
    <mergeCell ref="A129:E129"/>
    <mergeCell ref="F129:G129"/>
    <mergeCell ref="B3:G3"/>
    <mergeCell ref="B5:E5"/>
  </mergeCells>
  <phoneticPr fontId="7" type="noConversion"/>
  <pageMargins left="0.98425196850393704" right="0.23622047244094491" top="0.98425196850393704" bottom="0.31496062992125984" header="0.31496062992125984" footer="0.31496062992125984"/>
  <pageSetup paperSize="9" scale="75" fitToHeight="0" orientation="landscape" r:id="rId1"/>
  <headerFooter scaleWithDoc="0">
    <oddFooter>&amp;RPág.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5"/>
  <sheetViews>
    <sheetView tabSelected="1" topLeftCell="A526" zoomScaleNormal="100" workbookViewId="0">
      <selection activeCell="B314" sqref="B314"/>
    </sheetView>
  </sheetViews>
  <sheetFormatPr defaultRowHeight="12.75" x14ac:dyDescent="0.2"/>
  <cols>
    <col min="1" max="1" width="6.140625" customWidth="1"/>
    <col min="2" max="2" width="30.28515625" customWidth="1"/>
    <col min="3" max="3" width="20" bestFit="1" customWidth="1"/>
    <col min="4" max="4" width="17.7109375" customWidth="1"/>
    <col min="5" max="5" width="21.5703125" bestFit="1" customWidth="1"/>
    <col min="6" max="6" width="19.5703125" customWidth="1"/>
    <col min="7" max="7" width="18.7109375" customWidth="1"/>
    <col min="8" max="8" width="17.7109375" customWidth="1"/>
    <col min="9" max="9" width="16.140625" customWidth="1"/>
    <col min="10" max="10" width="17.7109375" customWidth="1"/>
    <col min="11" max="11" width="16.5703125" customWidth="1"/>
    <col min="12" max="12" width="8.140625" customWidth="1"/>
    <col min="13" max="13" width="9" customWidth="1"/>
    <col min="14" max="14" width="7" customWidth="1"/>
    <col min="15" max="15" width="8.85546875" customWidth="1"/>
    <col min="16" max="16" width="7" customWidth="1"/>
    <col min="17" max="17" width="8.28515625" customWidth="1"/>
  </cols>
  <sheetData>
    <row r="1" spans="1:8" s="58" customFormat="1" ht="15" customHeight="1" thickBot="1" x14ac:dyDescent="0.3">
      <c r="A1" s="401" t="s">
        <v>71</v>
      </c>
      <c r="B1" s="402"/>
      <c r="C1" s="402"/>
      <c r="D1" s="402"/>
      <c r="E1" s="402"/>
      <c r="F1" s="402"/>
      <c r="G1" s="402"/>
      <c r="H1" s="403"/>
    </row>
    <row r="2" spans="1:8" s="58" customFormat="1" ht="15" customHeight="1" x14ac:dyDescent="0.25">
      <c r="A2" s="77"/>
      <c r="B2" s="77"/>
      <c r="C2" s="77"/>
      <c r="D2" s="77"/>
      <c r="E2" s="77"/>
      <c r="F2" s="77"/>
      <c r="G2" s="77"/>
      <c r="H2" s="77"/>
    </row>
    <row r="3" spans="1:8" s="58" customFormat="1" ht="15" x14ac:dyDescent="0.25">
      <c r="A3" s="404" t="s">
        <v>164</v>
      </c>
      <c r="B3" s="404"/>
      <c r="C3" s="404"/>
      <c r="D3" s="404"/>
      <c r="E3" s="404"/>
      <c r="F3" s="404"/>
      <c r="G3" s="404"/>
      <c r="H3" s="404"/>
    </row>
    <row r="4" spans="1:8" s="58" customFormat="1" ht="15" x14ac:dyDescent="0.25">
      <c r="A4" s="59"/>
      <c r="B4" s="59"/>
      <c r="C4" s="59"/>
      <c r="D4" s="59"/>
      <c r="E4" s="59"/>
      <c r="F4" s="59"/>
      <c r="G4" s="59"/>
      <c r="H4" s="59"/>
    </row>
    <row r="5" spans="1:8" s="58" customFormat="1" ht="15" x14ac:dyDescent="0.25">
      <c r="A5" s="59">
        <v>1</v>
      </c>
      <c r="B5" s="69" t="s">
        <v>65</v>
      </c>
      <c r="C5" s="52"/>
      <c r="D5" s="52"/>
      <c r="E5" s="52"/>
      <c r="F5" s="52"/>
      <c r="G5" s="53"/>
      <c r="H5" s="50"/>
    </row>
    <row r="6" spans="1:8" s="58" customFormat="1" ht="15" x14ac:dyDescent="0.25">
      <c r="A6" s="50"/>
      <c r="B6" s="52"/>
      <c r="C6" s="52"/>
      <c r="D6" s="52"/>
      <c r="E6" s="52"/>
      <c r="F6" s="52"/>
      <c r="G6" s="53"/>
      <c r="H6" s="50"/>
    </row>
    <row r="7" spans="1:8" s="58" customFormat="1" ht="15" x14ac:dyDescent="0.25">
      <c r="A7" s="54" t="s">
        <v>2</v>
      </c>
      <c r="B7" s="49" t="s">
        <v>66</v>
      </c>
      <c r="C7" s="49"/>
      <c r="D7" s="49"/>
      <c r="E7" s="70"/>
      <c r="F7" s="70"/>
      <c r="G7" s="70"/>
      <c r="H7" s="50"/>
    </row>
    <row r="8" spans="1:8" s="58" customFormat="1" ht="15.75" thickBot="1" x14ac:dyDescent="0.3">
      <c r="A8" s="54"/>
      <c r="B8" s="49"/>
      <c r="C8" s="49"/>
      <c r="D8" s="49"/>
      <c r="E8" s="70"/>
      <c r="F8" s="70"/>
      <c r="G8" s="70"/>
      <c r="H8" s="50"/>
    </row>
    <row r="9" spans="1:8" s="58" customFormat="1" ht="15" x14ac:dyDescent="0.25">
      <c r="A9" s="70"/>
      <c r="B9" s="65" t="s">
        <v>45</v>
      </c>
      <c r="C9" s="68" t="s">
        <v>50</v>
      </c>
      <c r="D9" s="68" t="s">
        <v>46</v>
      </c>
      <c r="E9" s="63" t="s">
        <v>70</v>
      </c>
      <c r="F9" s="63" t="s">
        <v>51</v>
      </c>
      <c r="G9" s="64" t="s">
        <v>48</v>
      </c>
      <c r="H9" s="50"/>
    </row>
    <row r="10" spans="1:8" s="58" customFormat="1" ht="15" x14ac:dyDescent="0.25">
      <c r="A10" s="70"/>
      <c r="B10" s="186" t="s">
        <v>68</v>
      </c>
      <c r="C10" s="62"/>
      <c r="D10" s="60">
        <v>1.8</v>
      </c>
      <c r="E10" s="51">
        <v>51.4</v>
      </c>
      <c r="F10" s="51"/>
      <c r="G10" s="61">
        <f>D10*E10-F10</f>
        <v>92.52</v>
      </c>
      <c r="H10" s="50"/>
    </row>
    <row r="11" spans="1:8" s="58" customFormat="1" ht="15.75" thickBot="1" x14ac:dyDescent="0.3">
      <c r="A11" s="70"/>
      <c r="B11" s="393" t="s">
        <v>49</v>
      </c>
      <c r="C11" s="394"/>
      <c r="D11" s="394"/>
      <c r="E11" s="394"/>
      <c r="F11" s="395"/>
      <c r="G11" s="71">
        <f>SUM(G10:G10)</f>
        <v>92.52</v>
      </c>
      <c r="H11" s="50"/>
    </row>
    <row r="12" spans="1:8" s="58" customFormat="1" ht="15" x14ac:dyDescent="0.25">
      <c r="A12" s="70"/>
      <c r="B12" s="52"/>
      <c r="C12" s="52"/>
      <c r="D12" s="52"/>
      <c r="E12" s="52"/>
      <c r="F12" s="52"/>
      <c r="G12" s="53"/>
      <c r="H12" s="70"/>
    </row>
    <row r="13" spans="1:8" s="58" customFormat="1" ht="15" x14ac:dyDescent="0.25">
      <c r="A13" s="54" t="s">
        <v>23</v>
      </c>
      <c r="B13" s="49" t="s">
        <v>516</v>
      </c>
      <c r="C13" s="49"/>
      <c r="D13" s="49"/>
      <c r="E13" s="70"/>
      <c r="F13" s="70"/>
      <c r="G13" s="70"/>
      <c r="H13" s="70"/>
    </row>
    <row r="14" spans="1:8" s="58" customFormat="1" ht="15.75" thickBot="1" x14ac:dyDescent="0.3">
      <c r="A14" s="54"/>
      <c r="B14" s="49"/>
      <c r="C14" s="49"/>
      <c r="D14" s="49"/>
      <c r="E14" s="70"/>
      <c r="F14" s="70"/>
      <c r="G14" s="70"/>
      <c r="H14" s="70"/>
    </row>
    <row r="15" spans="1:8" s="58" customFormat="1" ht="15" x14ac:dyDescent="0.25">
      <c r="A15" s="70"/>
      <c r="B15" s="65" t="s">
        <v>45</v>
      </c>
      <c r="C15" s="68" t="s">
        <v>50</v>
      </c>
      <c r="D15" s="68" t="s">
        <v>47</v>
      </c>
      <c r="E15" s="63" t="s">
        <v>72</v>
      </c>
      <c r="F15" s="63" t="s">
        <v>51</v>
      </c>
      <c r="G15" s="64" t="s">
        <v>48</v>
      </c>
      <c r="H15" s="70"/>
    </row>
    <row r="16" spans="1:8" s="58" customFormat="1" ht="15" x14ac:dyDescent="0.25">
      <c r="A16" s="70"/>
      <c r="B16" s="186" t="s">
        <v>166</v>
      </c>
      <c r="C16" s="62"/>
      <c r="D16" s="60"/>
      <c r="E16" s="51"/>
      <c r="F16" s="51"/>
      <c r="G16" s="61">
        <v>54.84</v>
      </c>
      <c r="H16" s="70"/>
    </row>
    <row r="17" spans="1:8" s="58" customFormat="1" ht="15.75" thickBot="1" x14ac:dyDescent="0.3">
      <c r="A17" s="70"/>
      <c r="B17" s="393" t="s">
        <v>49</v>
      </c>
      <c r="C17" s="394"/>
      <c r="D17" s="394"/>
      <c r="E17" s="394"/>
      <c r="F17" s="395"/>
      <c r="G17" s="71">
        <f>SUM(G16:G16)</f>
        <v>54.84</v>
      </c>
      <c r="H17" s="70"/>
    </row>
    <row r="18" spans="1:8" s="58" customFormat="1" ht="15" x14ac:dyDescent="0.25">
      <c r="A18" s="50"/>
      <c r="B18" s="52"/>
      <c r="C18" s="52"/>
      <c r="D18" s="52"/>
      <c r="E18" s="52"/>
      <c r="F18" s="52"/>
      <c r="G18" s="53"/>
      <c r="H18" s="50"/>
    </row>
    <row r="19" spans="1:8" s="58" customFormat="1" ht="15" x14ac:dyDescent="0.25">
      <c r="A19" s="54" t="s">
        <v>78</v>
      </c>
      <c r="B19" s="49" t="s">
        <v>167</v>
      </c>
      <c r="C19" s="49"/>
      <c r="D19" s="49"/>
      <c r="E19" s="70"/>
      <c r="F19" s="70"/>
      <c r="G19" s="70"/>
      <c r="H19" s="70"/>
    </row>
    <row r="20" spans="1:8" s="58" customFormat="1" ht="15.75" thickBot="1" x14ac:dyDescent="0.3">
      <c r="A20" s="54"/>
      <c r="B20" s="49"/>
      <c r="C20" s="49"/>
      <c r="D20" s="49"/>
      <c r="E20" s="70"/>
      <c r="F20" s="70"/>
      <c r="G20" s="70"/>
      <c r="H20" s="70"/>
    </row>
    <row r="21" spans="1:8" s="58" customFormat="1" ht="15" x14ac:dyDescent="0.25">
      <c r="A21" s="70"/>
      <c r="B21" s="65" t="s">
        <v>45</v>
      </c>
      <c r="C21" s="68" t="s">
        <v>50</v>
      </c>
      <c r="D21" s="68" t="s">
        <v>46</v>
      </c>
      <c r="E21" s="63" t="s">
        <v>72</v>
      </c>
      <c r="F21" s="63" t="s">
        <v>51</v>
      </c>
      <c r="G21" s="64" t="s">
        <v>48</v>
      </c>
      <c r="H21" s="70"/>
    </row>
    <row r="22" spans="1:8" s="58" customFormat="1" ht="15" x14ac:dyDescent="0.25">
      <c r="A22" s="70"/>
      <c r="B22" s="186" t="s">
        <v>170</v>
      </c>
      <c r="C22" s="62"/>
      <c r="D22" s="60">
        <v>2</v>
      </c>
      <c r="E22" s="51">
        <v>2.5</v>
      </c>
      <c r="F22" s="51"/>
      <c r="G22" s="61">
        <f>D22*E22</f>
        <v>5</v>
      </c>
      <c r="H22" s="70"/>
    </row>
    <row r="23" spans="1:8" s="58" customFormat="1" ht="15.75" thickBot="1" x14ac:dyDescent="0.3">
      <c r="A23" s="70"/>
      <c r="B23" s="393" t="s">
        <v>49</v>
      </c>
      <c r="C23" s="394"/>
      <c r="D23" s="394"/>
      <c r="E23" s="394"/>
      <c r="F23" s="395"/>
      <c r="G23" s="71">
        <f>SUM(G22:G22)</f>
        <v>5</v>
      </c>
      <c r="H23" s="70"/>
    </row>
    <row r="24" spans="1:8" s="58" customFormat="1" ht="15" x14ac:dyDescent="0.25">
      <c r="A24" s="70"/>
      <c r="B24" s="52"/>
      <c r="C24" s="52"/>
      <c r="D24" s="52"/>
      <c r="E24" s="52"/>
      <c r="F24" s="52"/>
      <c r="G24" s="53"/>
      <c r="H24" s="70"/>
    </row>
    <row r="25" spans="1:8" s="58" customFormat="1" ht="15" x14ac:dyDescent="0.25">
      <c r="A25" s="54" t="s">
        <v>227</v>
      </c>
      <c r="B25" s="49" t="s">
        <v>228</v>
      </c>
      <c r="C25" s="49"/>
      <c r="D25" s="49"/>
      <c r="E25" s="70"/>
      <c r="F25" s="70"/>
      <c r="G25" s="70"/>
      <c r="H25" s="70"/>
    </row>
    <row r="26" spans="1:8" s="58" customFormat="1" ht="15.75" thickBot="1" x14ac:dyDescent="0.3">
      <c r="A26" s="54"/>
      <c r="B26" s="49"/>
      <c r="C26" s="49"/>
      <c r="D26" s="49"/>
      <c r="E26" s="70"/>
      <c r="F26" s="70"/>
      <c r="G26" s="70"/>
      <c r="H26" s="70"/>
    </row>
    <row r="27" spans="1:8" s="58" customFormat="1" ht="15" x14ac:dyDescent="0.25">
      <c r="A27" s="70"/>
      <c r="B27" s="65" t="s">
        <v>45</v>
      </c>
      <c r="C27" s="68" t="s">
        <v>50</v>
      </c>
      <c r="D27" s="68" t="s">
        <v>47</v>
      </c>
      <c r="E27" s="63" t="s">
        <v>72</v>
      </c>
      <c r="F27" s="63" t="s">
        <v>51</v>
      </c>
      <c r="G27" s="64" t="s">
        <v>48</v>
      </c>
      <c r="H27" s="70"/>
    </row>
    <row r="28" spans="1:8" s="58" customFormat="1" ht="30" x14ac:dyDescent="0.25">
      <c r="A28" s="70"/>
      <c r="B28" s="191" t="s">
        <v>231</v>
      </c>
      <c r="C28" s="62"/>
      <c r="D28" s="60"/>
      <c r="E28" s="51"/>
      <c r="F28" s="51"/>
      <c r="G28" s="61">
        <v>54.84</v>
      </c>
      <c r="H28" s="70"/>
    </row>
    <row r="29" spans="1:8" s="58" customFormat="1" ht="15.75" thickBot="1" x14ac:dyDescent="0.3">
      <c r="A29" s="70"/>
      <c r="B29" s="393" t="s">
        <v>49</v>
      </c>
      <c r="C29" s="394"/>
      <c r="D29" s="394"/>
      <c r="E29" s="394"/>
      <c r="F29" s="395"/>
      <c r="G29" s="71">
        <f>SUM(G28:G28)</f>
        <v>54.84</v>
      </c>
      <c r="H29" s="70"/>
    </row>
    <row r="30" spans="1:8" s="58" customFormat="1" ht="15" x14ac:dyDescent="0.25">
      <c r="A30" s="70"/>
      <c r="B30" s="52"/>
      <c r="C30" s="52"/>
      <c r="D30" s="52"/>
      <c r="E30" s="52"/>
      <c r="F30" s="52"/>
      <c r="G30" s="53"/>
      <c r="H30" s="70"/>
    </row>
    <row r="31" spans="1:8" s="58" customFormat="1" ht="15" x14ac:dyDescent="0.25">
      <c r="A31" s="59">
        <v>2</v>
      </c>
      <c r="B31" s="69" t="s">
        <v>293</v>
      </c>
      <c r="C31" s="52"/>
      <c r="D31" s="52"/>
      <c r="E31" s="52"/>
      <c r="F31" s="52"/>
      <c r="G31" s="53"/>
      <c r="H31" s="70"/>
    </row>
    <row r="32" spans="1:8" s="58" customFormat="1" ht="15" x14ac:dyDescent="0.25">
      <c r="A32" s="70"/>
      <c r="B32" s="52"/>
      <c r="C32" s="52"/>
      <c r="D32" s="52"/>
      <c r="E32" s="52"/>
      <c r="F32" s="52"/>
      <c r="G32" s="53"/>
      <c r="H32" s="70"/>
    </row>
    <row r="33" spans="1:8" s="58" customFormat="1" ht="15" x14ac:dyDescent="0.25">
      <c r="A33" s="54" t="s">
        <v>25</v>
      </c>
      <c r="B33" s="49" t="s">
        <v>474</v>
      </c>
      <c r="C33" s="49"/>
      <c r="D33" s="49"/>
      <c r="E33" s="70"/>
      <c r="F33" s="70"/>
      <c r="G33" s="70"/>
      <c r="H33" s="70"/>
    </row>
    <row r="34" spans="1:8" s="58" customFormat="1" ht="15.75" thickBot="1" x14ac:dyDescent="0.3">
      <c r="A34" s="54"/>
      <c r="B34" s="49"/>
      <c r="C34" s="49"/>
      <c r="D34" s="49"/>
      <c r="E34" s="70"/>
      <c r="F34" s="70"/>
      <c r="G34" s="70"/>
      <c r="H34" s="70"/>
    </row>
    <row r="35" spans="1:8" s="58" customFormat="1" ht="15" x14ac:dyDescent="0.25">
      <c r="A35" s="70"/>
      <c r="B35" s="65" t="s">
        <v>45</v>
      </c>
      <c r="C35" s="68" t="s">
        <v>244</v>
      </c>
      <c r="D35" s="68" t="s">
        <v>72</v>
      </c>
      <c r="E35" s="63" t="s">
        <v>47</v>
      </c>
      <c r="F35" s="63" t="s">
        <v>46</v>
      </c>
      <c r="G35" s="64" t="s">
        <v>294</v>
      </c>
      <c r="H35" s="70"/>
    </row>
    <row r="36" spans="1:8" s="58" customFormat="1" ht="15" x14ac:dyDescent="0.25">
      <c r="A36" s="70"/>
      <c r="B36" s="218" t="s">
        <v>435</v>
      </c>
      <c r="C36" s="80">
        <v>9</v>
      </c>
      <c r="D36" s="66">
        <v>1.2</v>
      </c>
      <c r="E36" s="66">
        <v>1.2</v>
      </c>
      <c r="F36" s="80">
        <v>0.75</v>
      </c>
      <c r="G36" s="67">
        <f>C36*D36*E36*F36</f>
        <v>9.7199999999999989</v>
      </c>
      <c r="H36" s="70"/>
    </row>
    <row r="37" spans="1:8" s="58" customFormat="1" ht="15.75" thickBot="1" x14ac:dyDescent="0.3">
      <c r="A37" s="70"/>
      <c r="B37" s="393" t="s">
        <v>295</v>
      </c>
      <c r="C37" s="394"/>
      <c r="D37" s="394"/>
      <c r="E37" s="394"/>
      <c r="F37" s="395"/>
      <c r="G37" s="71">
        <f>G36</f>
        <v>9.7199999999999989</v>
      </c>
      <c r="H37" s="70"/>
    </row>
    <row r="38" spans="1:8" s="58" customFormat="1" ht="15" x14ac:dyDescent="0.25">
      <c r="A38" s="70"/>
      <c r="B38" s="52"/>
      <c r="C38" s="52"/>
      <c r="D38" s="52"/>
      <c r="E38" s="52"/>
      <c r="F38" s="52"/>
      <c r="G38" s="53"/>
      <c r="H38" s="70"/>
    </row>
    <row r="39" spans="1:8" s="58" customFormat="1" ht="15" x14ac:dyDescent="0.25">
      <c r="A39" s="54" t="s">
        <v>56</v>
      </c>
      <c r="B39" s="49" t="s">
        <v>477</v>
      </c>
      <c r="C39" s="49"/>
      <c r="D39" s="49"/>
      <c r="E39" s="70"/>
      <c r="F39" s="70"/>
      <c r="G39" s="70"/>
      <c r="H39" s="70"/>
    </row>
    <row r="40" spans="1:8" s="58" customFormat="1" ht="15.75" thickBot="1" x14ac:dyDescent="0.3">
      <c r="A40" s="54"/>
      <c r="B40" s="49"/>
      <c r="C40" s="49"/>
      <c r="D40" s="49"/>
      <c r="E40" s="70"/>
      <c r="F40" s="70"/>
      <c r="G40" s="70"/>
      <c r="H40" s="70"/>
    </row>
    <row r="41" spans="1:8" s="58" customFormat="1" ht="15" x14ac:dyDescent="0.25">
      <c r="A41" s="70"/>
      <c r="B41" s="65" t="s">
        <v>45</v>
      </c>
      <c r="C41" s="68" t="s">
        <v>244</v>
      </c>
      <c r="D41" s="68" t="s">
        <v>72</v>
      </c>
      <c r="E41" s="63" t="s">
        <v>47</v>
      </c>
      <c r="F41" s="63" t="s">
        <v>46</v>
      </c>
      <c r="G41" s="64" t="s">
        <v>48</v>
      </c>
      <c r="H41" s="70"/>
    </row>
    <row r="42" spans="1:8" s="58" customFormat="1" ht="15" x14ac:dyDescent="0.25">
      <c r="A42" s="70"/>
      <c r="B42" s="218" t="s">
        <v>436</v>
      </c>
      <c r="C42" s="80">
        <v>9</v>
      </c>
      <c r="D42" s="66">
        <v>0.8</v>
      </c>
      <c r="E42" s="66">
        <v>0.8</v>
      </c>
      <c r="F42" s="80"/>
      <c r="G42" s="67">
        <f>C42*D42*E42</f>
        <v>5.7600000000000007</v>
      </c>
      <c r="H42" s="70"/>
    </row>
    <row r="43" spans="1:8" s="58" customFormat="1" ht="15.75" thickBot="1" x14ac:dyDescent="0.3">
      <c r="A43" s="70"/>
      <c r="B43" s="393" t="s">
        <v>235</v>
      </c>
      <c r="C43" s="394"/>
      <c r="D43" s="394"/>
      <c r="E43" s="394"/>
      <c r="F43" s="395"/>
      <c r="G43" s="71">
        <f>G42</f>
        <v>5.7600000000000007</v>
      </c>
      <c r="H43" s="70"/>
    </row>
    <row r="44" spans="1:8" s="58" customFormat="1" ht="15" x14ac:dyDescent="0.25">
      <c r="A44" s="70"/>
      <c r="B44" s="52"/>
      <c r="C44" s="52"/>
      <c r="D44" s="52"/>
      <c r="E44" s="52"/>
      <c r="F44" s="52"/>
      <c r="G44" s="53"/>
      <c r="H44" s="70"/>
    </row>
    <row r="45" spans="1:8" s="58" customFormat="1" ht="15" x14ac:dyDescent="0.25">
      <c r="A45" s="54" t="s">
        <v>57</v>
      </c>
      <c r="B45" s="49" t="s">
        <v>480</v>
      </c>
      <c r="C45" s="49"/>
      <c r="D45" s="49"/>
      <c r="E45" s="70"/>
      <c r="F45" s="70"/>
      <c r="G45" s="70"/>
      <c r="H45" s="70"/>
    </row>
    <row r="46" spans="1:8" s="58" customFormat="1" ht="15.75" thickBot="1" x14ac:dyDescent="0.3">
      <c r="A46" s="54"/>
      <c r="B46" s="49"/>
      <c r="C46" s="49"/>
      <c r="D46" s="49"/>
      <c r="E46" s="70"/>
      <c r="F46" s="70"/>
      <c r="G46" s="70"/>
      <c r="H46" s="70"/>
    </row>
    <row r="47" spans="1:8" s="58" customFormat="1" ht="15" x14ac:dyDescent="0.25">
      <c r="A47" s="70"/>
      <c r="B47" s="65" t="s">
        <v>45</v>
      </c>
      <c r="C47" s="68" t="s">
        <v>244</v>
      </c>
      <c r="D47" s="68" t="s">
        <v>72</v>
      </c>
      <c r="E47" s="63" t="s">
        <v>294</v>
      </c>
      <c r="F47" s="63" t="s">
        <v>437</v>
      </c>
      <c r="G47" s="64" t="s">
        <v>294</v>
      </c>
      <c r="H47" s="70"/>
    </row>
    <row r="48" spans="1:8" s="58" customFormat="1" ht="15" x14ac:dyDescent="0.25">
      <c r="A48" s="70"/>
      <c r="B48" s="218" t="s">
        <v>435</v>
      </c>
      <c r="C48" s="80"/>
      <c r="D48" s="66"/>
      <c r="E48" s="66">
        <f>G37</f>
        <v>9.7199999999999989</v>
      </c>
      <c r="F48" s="80">
        <v>20</v>
      </c>
      <c r="G48" s="67">
        <f>E48*1.2</f>
        <v>11.663999999999998</v>
      </c>
      <c r="H48" s="70"/>
    </row>
    <row r="49" spans="1:8" s="58" customFormat="1" ht="15.75" thickBot="1" x14ac:dyDescent="0.3">
      <c r="A49" s="70"/>
      <c r="B49" s="393" t="s">
        <v>295</v>
      </c>
      <c r="C49" s="394"/>
      <c r="D49" s="394"/>
      <c r="E49" s="394"/>
      <c r="F49" s="395"/>
      <c r="G49" s="71">
        <f>G48</f>
        <v>11.663999999999998</v>
      </c>
      <c r="H49" s="70"/>
    </row>
    <row r="50" spans="1:8" s="58" customFormat="1" ht="15" x14ac:dyDescent="0.25">
      <c r="A50" s="70"/>
      <c r="B50" s="52"/>
      <c r="C50" s="52"/>
      <c r="D50" s="52"/>
      <c r="E50" s="52"/>
      <c r="F50" s="52"/>
      <c r="G50" s="53"/>
      <c r="H50" s="70"/>
    </row>
    <row r="51" spans="1:8" s="58" customFormat="1" ht="15" x14ac:dyDescent="0.25">
      <c r="A51" s="54" t="s">
        <v>80</v>
      </c>
      <c r="B51" s="49" t="s">
        <v>291</v>
      </c>
      <c r="C51" s="49"/>
      <c r="D51" s="49"/>
      <c r="E51" s="70"/>
      <c r="F51" s="70"/>
      <c r="G51" s="70"/>
      <c r="H51" s="70"/>
    </row>
    <row r="52" spans="1:8" s="58" customFormat="1" ht="15.75" thickBot="1" x14ac:dyDescent="0.3">
      <c r="A52" s="54"/>
      <c r="B52" s="49"/>
      <c r="C52" s="49"/>
      <c r="D52" s="49"/>
      <c r="E52" s="70"/>
      <c r="F52" s="70"/>
      <c r="G52" s="70"/>
      <c r="H52" s="70"/>
    </row>
    <row r="53" spans="1:8" s="58" customFormat="1" ht="15" x14ac:dyDescent="0.25">
      <c r="A53" s="70"/>
      <c r="B53" s="65" t="s">
        <v>45</v>
      </c>
      <c r="C53" s="68" t="s">
        <v>244</v>
      </c>
      <c r="D53" s="68" t="s">
        <v>48</v>
      </c>
      <c r="E53" s="63" t="s">
        <v>46</v>
      </c>
      <c r="F53" s="63" t="s">
        <v>51</v>
      </c>
      <c r="G53" s="64" t="s">
        <v>294</v>
      </c>
      <c r="H53" s="70"/>
    </row>
    <row r="54" spans="1:8" s="58" customFormat="1" ht="15" x14ac:dyDescent="0.25">
      <c r="A54" s="70"/>
      <c r="B54" s="186" t="s">
        <v>255</v>
      </c>
      <c r="C54" s="80"/>
      <c r="D54" s="66">
        <v>14.78</v>
      </c>
      <c r="E54" s="185">
        <v>0.25</v>
      </c>
      <c r="F54" s="80"/>
      <c r="G54" s="67">
        <f>D54*E54</f>
        <v>3.6949999999999998</v>
      </c>
      <c r="H54" s="70"/>
    </row>
    <row r="55" spans="1:8" s="58" customFormat="1" ht="15" x14ac:dyDescent="0.25">
      <c r="A55" s="70"/>
      <c r="B55" s="186" t="s">
        <v>256</v>
      </c>
      <c r="C55" s="80"/>
      <c r="D55" s="66">
        <v>3.88</v>
      </c>
      <c r="E55" s="185">
        <v>0.25</v>
      </c>
      <c r="F55" s="80"/>
      <c r="G55" s="67">
        <f>D55*E55</f>
        <v>0.97</v>
      </c>
      <c r="H55" s="70"/>
    </row>
    <row r="56" spans="1:8" s="58" customFormat="1" ht="15" x14ac:dyDescent="0.25">
      <c r="A56" s="70"/>
      <c r="B56" s="186" t="s">
        <v>282</v>
      </c>
      <c r="C56" s="80"/>
      <c r="D56" s="66">
        <v>32.5</v>
      </c>
      <c r="E56" s="185">
        <v>0.25</v>
      </c>
      <c r="F56" s="80"/>
      <c r="G56" s="67">
        <f>D56*E56</f>
        <v>8.125</v>
      </c>
      <c r="H56" s="70"/>
    </row>
    <row r="57" spans="1:8" s="58" customFormat="1" ht="15.75" thickBot="1" x14ac:dyDescent="0.3">
      <c r="A57" s="70"/>
      <c r="B57" s="393" t="s">
        <v>295</v>
      </c>
      <c r="C57" s="394"/>
      <c r="D57" s="394"/>
      <c r="E57" s="394"/>
      <c r="F57" s="395"/>
      <c r="G57" s="71">
        <f>SUM(G54:G56)</f>
        <v>12.79</v>
      </c>
      <c r="H57" s="70"/>
    </row>
    <row r="58" spans="1:8" s="58" customFormat="1" ht="15" x14ac:dyDescent="0.25">
      <c r="A58" s="70"/>
      <c r="B58" s="52"/>
      <c r="C58" s="52"/>
      <c r="D58" s="52"/>
      <c r="E58" s="52"/>
      <c r="F58" s="52"/>
      <c r="G58" s="53"/>
      <c r="H58" s="70"/>
    </row>
    <row r="59" spans="1:8" s="58" customFormat="1" ht="15" x14ac:dyDescent="0.25">
      <c r="A59" s="59">
        <v>3</v>
      </c>
      <c r="B59" s="69" t="s">
        <v>438</v>
      </c>
      <c r="C59" s="52"/>
      <c r="D59" s="52"/>
      <c r="E59" s="52"/>
      <c r="F59" s="52"/>
      <c r="G59" s="53"/>
      <c r="H59" s="70"/>
    </row>
    <row r="60" spans="1:8" s="58" customFormat="1" ht="15" x14ac:dyDescent="0.25">
      <c r="A60" s="59"/>
      <c r="B60" s="69"/>
      <c r="C60" s="52"/>
      <c r="D60" s="52"/>
      <c r="E60" s="52"/>
      <c r="F60" s="52"/>
      <c r="G60" s="53"/>
      <c r="H60" s="70"/>
    </row>
    <row r="61" spans="1:8" s="58" customFormat="1" ht="15" x14ac:dyDescent="0.25">
      <c r="A61" s="54" t="s">
        <v>35</v>
      </c>
      <c r="B61" s="49" t="s">
        <v>481</v>
      </c>
      <c r="C61" s="49"/>
      <c r="D61" s="49"/>
      <c r="E61" s="70"/>
      <c r="F61" s="70"/>
      <c r="G61" s="70"/>
      <c r="H61" s="70"/>
    </row>
    <row r="62" spans="1:8" s="58" customFormat="1" ht="15.75" thickBot="1" x14ac:dyDescent="0.3">
      <c r="A62" s="54"/>
      <c r="B62" s="49"/>
      <c r="C62" s="49"/>
      <c r="D62" s="49"/>
      <c r="E62" s="70"/>
      <c r="F62" s="70"/>
      <c r="G62" s="70"/>
      <c r="H62" s="70"/>
    </row>
    <row r="63" spans="1:8" s="58" customFormat="1" ht="15" x14ac:dyDescent="0.25">
      <c r="A63" s="70"/>
      <c r="B63" s="65" t="s">
        <v>45</v>
      </c>
      <c r="C63" s="68" t="s">
        <v>244</v>
      </c>
      <c r="D63" s="68" t="s">
        <v>70</v>
      </c>
      <c r="E63" s="63" t="s">
        <v>46</v>
      </c>
      <c r="F63" s="63"/>
      <c r="G63" s="64" t="s">
        <v>48</v>
      </c>
      <c r="H63" s="70"/>
    </row>
    <row r="64" spans="1:8" s="58" customFormat="1" ht="15" x14ac:dyDescent="0.25">
      <c r="A64" s="70"/>
      <c r="B64" s="218" t="s">
        <v>435</v>
      </c>
      <c r="C64" s="80">
        <v>9</v>
      </c>
      <c r="D64" s="66">
        <v>3.2</v>
      </c>
      <c r="E64" s="80">
        <v>0.2</v>
      </c>
      <c r="F64" s="80"/>
      <c r="G64" s="67">
        <f>C64*D64*E64</f>
        <v>5.7600000000000007</v>
      </c>
      <c r="H64" s="70"/>
    </row>
    <row r="65" spans="1:9" s="58" customFormat="1" ht="15" x14ac:dyDescent="0.25">
      <c r="A65" s="70"/>
      <c r="B65" s="218" t="s">
        <v>440</v>
      </c>
      <c r="C65" s="80">
        <v>6</v>
      </c>
      <c r="D65" s="66">
        <v>1.1000000000000001</v>
      </c>
      <c r="E65" s="80">
        <v>0.3</v>
      </c>
      <c r="F65" s="80"/>
      <c r="G65" s="67">
        <f>C65*D65*E65</f>
        <v>1.98</v>
      </c>
      <c r="H65" s="70"/>
    </row>
    <row r="66" spans="1:9" s="58" customFormat="1" ht="15" x14ac:dyDescent="0.25">
      <c r="A66" s="70"/>
      <c r="B66" s="218" t="s">
        <v>441</v>
      </c>
      <c r="C66" s="80">
        <v>3</v>
      </c>
      <c r="D66" s="66">
        <v>0.63</v>
      </c>
      <c r="E66" s="80">
        <v>0.3</v>
      </c>
      <c r="F66" s="80"/>
      <c r="G66" s="67">
        <f>C66*D66*E66</f>
        <v>0.56700000000000006</v>
      </c>
      <c r="H66" s="70"/>
    </row>
    <row r="67" spans="1:9" s="58" customFormat="1" ht="15" x14ac:dyDescent="0.25">
      <c r="A67" s="70"/>
      <c r="B67" s="218" t="s">
        <v>392</v>
      </c>
      <c r="C67" s="80"/>
      <c r="D67" s="66">
        <v>84.03</v>
      </c>
      <c r="E67" s="80">
        <v>0.35</v>
      </c>
      <c r="F67" s="80"/>
      <c r="G67" s="67">
        <f>D67*E67</f>
        <v>29.410499999999999</v>
      </c>
      <c r="H67" s="70"/>
    </row>
    <row r="68" spans="1:9" s="58" customFormat="1" ht="15.75" thickBot="1" x14ac:dyDescent="0.3">
      <c r="A68" s="70"/>
      <c r="B68" s="393" t="s">
        <v>235</v>
      </c>
      <c r="C68" s="394"/>
      <c r="D68" s="394"/>
      <c r="E68" s="394"/>
      <c r="F68" s="395"/>
      <c r="G68" s="71">
        <f>SUM(G64:G67)</f>
        <v>37.717500000000001</v>
      </c>
      <c r="H68" s="70"/>
    </row>
    <row r="69" spans="1:9" s="58" customFormat="1" ht="15" x14ac:dyDescent="0.25">
      <c r="A69" s="70"/>
      <c r="B69" s="52"/>
      <c r="C69" s="52"/>
      <c r="D69" s="52"/>
      <c r="E69" s="52"/>
      <c r="F69" s="52"/>
      <c r="G69" s="53"/>
      <c r="H69" s="70"/>
    </row>
    <row r="70" spans="1:9" s="58" customFormat="1" ht="15" x14ac:dyDescent="0.25">
      <c r="A70" s="54" t="s">
        <v>82</v>
      </c>
      <c r="B70" s="49" t="s">
        <v>498</v>
      </c>
      <c r="C70" s="49"/>
      <c r="D70" s="49"/>
      <c r="E70" s="70"/>
      <c r="F70" s="70"/>
      <c r="G70" s="70"/>
      <c r="H70" s="70"/>
    </row>
    <row r="71" spans="1:9" s="58" customFormat="1" ht="15.75" thickBot="1" x14ac:dyDescent="0.3">
      <c r="A71" s="54"/>
      <c r="B71" s="49"/>
      <c r="C71" s="49"/>
      <c r="D71" s="49"/>
      <c r="E71" s="70"/>
      <c r="F71" s="70"/>
      <c r="G71" s="70"/>
      <c r="H71" s="70"/>
    </row>
    <row r="72" spans="1:9" s="58" customFormat="1" ht="15" x14ac:dyDescent="0.25">
      <c r="A72" s="70"/>
      <c r="B72" s="65" t="s">
        <v>45</v>
      </c>
      <c r="C72" s="68" t="s">
        <v>244</v>
      </c>
      <c r="D72" s="68" t="s">
        <v>447</v>
      </c>
      <c r="E72" s="63" t="s">
        <v>46</v>
      </c>
      <c r="F72" s="63" t="s">
        <v>72</v>
      </c>
      <c r="G72" s="63" t="s">
        <v>294</v>
      </c>
      <c r="H72" s="64" t="s">
        <v>448</v>
      </c>
      <c r="I72" s="70"/>
    </row>
    <row r="73" spans="1:9" s="58" customFormat="1" ht="15" x14ac:dyDescent="0.25">
      <c r="A73" s="70"/>
      <c r="B73" s="218" t="s">
        <v>435</v>
      </c>
      <c r="C73" s="80"/>
      <c r="D73" s="66"/>
      <c r="E73" s="185"/>
      <c r="F73" s="185"/>
      <c r="G73" s="225"/>
      <c r="H73" s="67">
        <v>0</v>
      </c>
      <c r="I73" s="70"/>
    </row>
    <row r="74" spans="1:9" s="58" customFormat="1" ht="15" x14ac:dyDescent="0.25">
      <c r="A74" s="70"/>
      <c r="B74" s="218" t="s">
        <v>439</v>
      </c>
      <c r="C74" s="80"/>
      <c r="D74" s="66"/>
      <c r="E74" s="185"/>
      <c r="F74" s="185"/>
      <c r="G74" s="225"/>
      <c r="H74" s="67">
        <v>195.44</v>
      </c>
      <c r="I74" s="70"/>
    </row>
    <row r="75" spans="1:9" s="58" customFormat="1" ht="15" x14ac:dyDescent="0.25">
      <c r="A75" s="70"/>
      <c r="B75" s="218" t="s">
        <v>392</v>
      </c>
      <c r="C75" s="224"/>
      <c r="D75" s="66"/>
      <c r="E75" s="66"/>
      <c r="F75" s="66"/>
      <c r="G75" s="80"/>
      <c r="H75" s="67">
        <v>39.369999999999997</v>
      </c>
      <c r="I75" s="70"/>
    </row>
    <row r="76" spans="1:9" s="58" customFormat="1" ht="15.75" thickBot="1" x14ac:dyDescent="0.3">
      <c r="A76" s="70"/>
      <c r="B76" s="393" t="s">
        <v>449</v>
      </c>
      <c r="C76" s="394"/>
      <c r="D76" s="394"/>
      <c r="E76" s="394"/>
      <c r="F76" s="394"/>
      <c r="G76" s="394"/>
      <c r="H76" s="71">
        <f>SUM(H73:H75)</f>
        <v>234.81</v>
      </c>
    </row>
    <row r="77" spans="1:9" s="58" customFormat="1" ht="15" x14ac:dyDescent="0.25">
      <c r="A77" s="70"/>
      <c r="B77" s="52"/>
      <c r="C77" s="52"/>
      <c r="D77" s="52"/>
      <c r="E77" s="52"/>
      <c r="F77" s="52"/>
      <c r="G77" s="52"/>
      <c r="H77" s="53"/>
    </row>
    <row r="78" spans="1:9" s="58" customFormat="1" ht="15" x14ac:dyDescent="0.25">
      <c r="A78" s="54" t="s">
        <v>84</v>
      </c>
      <c r="B78" s="49" t="s">
        <v>504</v>
      </c>
      <c r="C78" s="49"/>
      <c r="D78" s="49"/>
      <c r="E78" s="70"/>
      <c r="F78" s="70"/>
      <c r="G78" s="70"/>
      <c r="H78" s="70"/>
    </row>
    <row r="79" spans="1:9" s="58" customFormat="1" ht="15.75" thickBot="1" x14ac:dyDescent="0.3">
      <c r="A79" s="54"/>
      <c r="B79" s="49"/>
      <c r="C79" s="49"/>
      <c r="D79" s="49"/>
      <c r="E79" s="70"/>
      <c r="F79" s="70"/>
      <c r="G79" s="70"/>
      <c r="H79" s="70"/>
    </row>
    <row r="80" spans="1:9" s="58" customFormat="1" ht="15" x14ac:dyDescent="0.25">
      <c r="A80" s="70"/>
      <c r="B80" s="65" t="s">
        <v>45</v>
      </c>
      <c r="C80" s="68" t="s">
        <v>244</v>
      </c>
      <c r="D80" s="68" t="s">
        <v>447</v>
      </c>
      <c r="E80" s="63" t="s">
        <v>46</v>
      </c>
      <c r="F80" s="63" t="s">
        <v>72</v>
      </c>
      <c r="G80" s="63" t="s">
        <v>294</v>
      </c>
      <c r="H80" s="64" t="s">
        <v>448</v>
      </c>
      <c r="I80" s="70"/>
    </row>
    <row r="81" spans="1:9" s="58" customFormat="1" ht="15" x14ac:dyDescent="0.25">
      <c r="A81" s="70"/>
      <c r="B81" s="228" t="s">
        <v>435</v>
      </c>
      <c r="C81" s="80"/>
      <c r="D81" s="66"/>
      <c r="E81" s="185"/>
      <c r="F81" s="185"/>
      <c r="G81" s="225"/>
      <c r="H81" s="67">
        <v>0</v>
      </c>
      <c r="I81" s="70"/>
    </row>
    <row r="82" spans="1:9" s="58" customFormat="1" ht="15" x14ac:dyDescent="0.25">
      <c r="A82" s="70"/>
      <c r="B82" s="228" t="s">
        <v>439</v>
      </c>
      <c r="C82" s="80"/>
      <c r="D82" s="66"/>
      <c r="E82" s="185"/>
      <c r="F82" s="185"/>
      <c r="G82" s="225"/>
      <c r="H82" s="67">
        <v>13.78</v>
      </c>
      <c r="I82" s="70"/>
    </row>
    <row r="83" spans="1:9" s="58" customFormat="1" ht="15" x14ac:dyDescent="0.25">
      <c r="A83" s="70"/>
      <c r="B83" s="228" t="s">
        <v>392</v>
      </c>
      <c r="C83" s="224"/>
      <c r="D83" s="66"/>
      <c r="E83" s="66"/>
      <c r="F83" s="66"/>
      <c r="G83" s="80"/>
      <c r="H83" s="67">
        <v>6.11</v>
      </c>
      <c r="I83" s="70"/>
    </row>
    <row r="84" spans="1:9" s="58" customFormat="1" ht="15.75" thickBot="1" x14ac:dyDescent="0.3">
      <c r="A84" s="70"/>
      <c r="B84" s="393" t="s">
        <v>449</v>
      </c>
      <c r="C84" s="394"/>
      <c r="D84" s="394"/>
      <c r="E84" s="394"/>
      <c r="F84" s="394"/>
      <c r="G84" s="394"/>
      <c r="H84" s="71">
        <f>SUM(H81:H83)</f>
        <v>19.89</v>
      </c>
    </row>
    <row r="85" spans="1:9" s="58" customFormat="1" ht="15" x14ac:dyDescent="0.25">
      <c r="A85" s="70"/>
      <c r="B85" s="52"/>
      <c r="C85" s="52"/>
      <c r="D85" s="52"/>
      <c r="E85" s="52"/>
      <c r="F85" s="52"/>
      <c r="G85" s="52"/>
      <c r="H85" s="53"/>
    </row>
    <row r="86" spans="1:9" s="58" customFormat="1" ht="15" x14ac:dyDescent="0.25">
      <c r="A86" s="54" t="s">
        <v>85</v>
      </c>
      <c r="B86" s="49" t="s">
        <v>505</v>
      </c>
      <c r="C86" s="49"/>
      <c r="D86" s="49"/>
      <c r="E86" s="70"/>
      <c r="F86" s="70"/>
      <c r="G86" s="70"/>
      <c r="H86" s="70"/>
    </row>
    <row r="87" spans="1:9" s="58" customFormat="1" ht="15.75" thickBot="1" x14ac:dyDescent="0.3">
      <c r="A87" s="54"/>
      <c r="B87" s="49"/>
      <c r="C87" s="49"/>
      <c r="D87" s="49"/>
      <c r="E87" s="70"/>
      <c r="F87" s="70"/>
      <c r="G87" s="70"/>
      <c r="H87" s="70"/>
    </row>
    <row r="88" spans="1:9" s="58" customFormat="1" ht="15" x14ac:dyDescent="0.25">
      <c r="A88" s="70"/>
      <c r="B88" s="65" t="s">
        <v>45</v>
      </c>
      <c r="C88" s="68" t="s">
        <v>244</v>
      </c>
      <c r="D88" s="68" t="s">
        <v>447</v>
      </c>
      <c r="E88" s="63" t="s">
        <v>46</v>
      </c>
      <c r="F88" s="63" t="s">
        <v>72</v>
      </c>
      <c r="G88" s="63" t="s">
        <v>294</v>
      </c>
      <c r="H88" s="64" t="s">
        <v>448</v>
      </c>
      <c r="I88" s="70"/>
    </row>
    <row r="89" spans="1:9" s="58" customFormat="1" ht="15" x14ac:dyDescent="0.25">
      <c r="A89" s="70"/>
      <c r="B89" s="228" t="s">
        <v>435</v>
      </c>
      <c r="C89" s="80"/>
      <c r="D89" s="66"/>
      <c r="E89" s="185"/>
      <c r="F89" s="185"/>
      <c r="G89" s="225"/>
      <c r="H89" s="67">
        <v>0</v>
      </c>
      <c r="I89" s="70"/>
    </row>
    <row r="90" spans="1:9" s="58" customFormat="1" ht="15" x14ac:dyDescent="0.25">
      <c r="A90" s="70"/>
      <c r="B90" s="228" t="s">
        <v>439</v>
      </c>
      <c r="C90" s="80"/>
      <c r="D90" s="66"/>
      <c r="E90" s="185"/>
      <c r="F90" s="185"/>
      <c r="G90" s="225"/>
      <c r="H90" s="67">
        <v>81.650000000000006</v>
      </c>
      <c r="I90" s="70"/>
    </row>
    <row r="91" spans="1:9" s="58" customFormat="1" ht="15" x14ac:dyDescent="0.25">
      <c r="A91" s="70"/>
      <c r="B91" s="228" t="s">
        <v>392</v>
      </c>
      <c r="C91" s="224"/>
      <c r="D91" s="66"/>
      <c r="E91" s="66"/>
      <c r="F91" s="66"/>
      <c r="G91" s="80"/>
      <c r="H91" s="67">
        <v>57.83</v>
      </c>
      <c r="I91" s="70"/>
    </row>
    <row r="92" spans="1:9" s="58" customFormat="1" ht="15.75" thickBot="1" x14ac:dyDescent="0.3">
      <c r="A92" s="70"/>
      <c r="B92" s="393" t="s">
        <v>449</v>
      </c>
      <c r="C92" s="394"/>
      <c r="D92" s="394"/>
      <c r="E92" s="394"/>
      <c r="F92" s="394"/>
      <c r="G92" s="394"/>
      <c r="H92" s="71">
        <f>SUM(H89:H91)</f>
        <v>139.48000000000002</v>
      </c>
    </row>
    <row r="93" spans="1:9" s="58" customFormat="1" ht="15" x14ac:dyDescent="0.25">
      <c r="A93" s="70"/>
      <c r="B93" s="52"/>
      <c r="C93" s="52"/>
      <c r="D93" s="52"/>
      <c r="E93" s="52"/>
      <c r="F93" s="52"/>
      <c r="G93" s="52"/>
      <c r="H93" s="53"/>
    </row>
    <row r="94" spans="1:9" s="58" customFormat="1" ht="15" x14ac:dyDescent="0.25">
      <c r="A94" s="54" t="s">
        <v>86</v>
      </c>
      <c r="B94" s="49" t="s">
        <v>509</v>
      </c>
      <c r="C94" s="49"/>
      <c r="D94" s="49"/>
      <c r="E94" s="70"/>
      <c r="F94" s="70"/>
      <c r="G94" s="70"/>
      <c r="H94" s="70"/>
    </row>
    <row r="95" spans="1:9" s="58" customFormat="1" ht="15.75" thickBot="1" x14ac:dyDescent="0.3">
      <c r="A95" s="54"/>
      <c r="B95" s="49"/>
      <c r="C95" s="49"/>
      <c r="D95" s="49"/>
      <c r="E95" s="70"/>
      <c r="F95" s="70"/>
      <c r="G95" s="70"/>
      <c r="H95" s="70"/>
    </row>
    <row r="96" spans="1:9" s="58" customFormat="1" ht="15" x14ac:dyDescent="0.25">
      <c r="A96" s="70"/>
      <c r="B96" s="65" t="s">
        <v>45</v>
      </c>
      <c r="C96" s="68" t="s">
        <v>244</v>
      </c>
      <c r="D96" s="68" t="s">
        <v>447</v>
      </c>
      <c r="E96" s="63" t="s">
        <v>46</v>
      </c>
      <c r="F96" s="63" t="s">
        <v>72</v>
      </c>
      <c r="G96" s="63" t="s">
        <v>294</v>
      </c>
      <c r="H96" s="64" t="s">
        <v>448</v>
      </c>
      <c r="I96" s="70"/>
    </row>
    <row r="97" spans="1:9" s="58" customFormat="1" ht="15" x14ac:dyDescent="0.25">
      <c r="A97" s="70"/>
      <c r="B97" s="228" t="s">
        <v>435</v>
      </c>
      <c r="C97" s="80"/>
      <c r="D97" s="66"/>
      <c r="E97" s="185"/>
      <c r="F97" s="185"/>
      <c r="G97" s="225"/>
      <c r="H97" s="67">
        <v>0</v>
      </c>
      <c r="I97" s="70"/>
    </row>
    <row r="98" spans="1:9" s="58" customFormat="1" ht="15" x14ac:dyDescent="0.25">
      <c r="A98" s="70"/>
      <c r="B98" s="228" t="s">
        <v>439</v>
      </c>
      <c r="C98" s="80"/>
      <c r="D98" s="66"/>
      <c r="E98" s="185"/>
      <c r="F98" s="185"/>
      <c r="G98" s="225"/>
      <c r="H98" s="67">
        <v>228.17</v>
      </c>
      <c r="I98" s="70"/>
    </row>
    <row r="99" spans="1:9" s="58" customFormat="1" ht="15" x14ac:dyDescent="0.25">
      <c r="A99" s="70"/>
      <c r="B99" s="228" t="s">
        <v>392</v>
      </c>
      <c r="C99" s="224"/>
      <c r="D99" s="66"/>
      <c r="E99" s="66"/>
      <c r="F99" s="66"/>
      <c r="G99" s="80"/>
      <c r="H99" s="67">
        <v>6.25</v>
      </c>
      <c r="I99" s="70"/>
    </row>
    <row r="100" spans="1:9" s="58" customFormat="1" ht="15.75" thickBot="1" x14ac:dyDescent="0.3">
      <c r="A100" s="70"/>
      <c r="B100" s="393" t="s">
        <v>449</v>
      </c>
      <c r="C100" s="394"/>
      <c r="D100" s="394"/>
      <c r="E100" s="394"/>
      <c r="F100" s="394"/>
      <c r="G100" s="394"/>
      <c r="H100" s="71">
        <f>SUM(H97:H99)</f>
        <v>234.42</v>
      </c>
    </row>
    <row r="101" spans="1:9" s="58" customFormat="1" ht="15" x14ac:dyDescent="0.25">
      <c r="A101" s="70"/>
      <c r="B101" s="52"/>
      <c r="C101" s="52"/>
      <c r="D101" s="52"/>
      <c r="E101" s="52"/>
      <c r="F101" s="52"/>
      <c r="G101" s="52"/>
      <c r="H101" s="53"/>
    </row>
    <row r="102" spans="1:9" s="58" customFormat="1" ht="15" x14ac:dyDescent="0.25">
      <c r="A102" s="54" t="s">
        <v>499</v>
      </c>
      <c r="B102" s="49" t="s">
        <v>512</v>
      </c>
      <c r="C102" s="49"/>
      <c r="D102" s="49"/>
      <c r="E102" s="70"/>
      <c r="F102" s="70"/>
      <c r="G102" s="70"/>
      <c r="H102" s="70"/>
    </row>
    <row r="103" spans="1:9" s="58" customFormat="1" ht="15.75" thickBot="1" x14ac:dyDescent="0.3">
      <c r="A103" s="54"/>
      <c r="B103" s="49"/>
      <c r="C103" s="49"/>
      <c r="D103" s="49"/>
      <c r="E103" s="70"/>
      <c r="F103" s="70"/>
      <c r="G103" s="70"/>
      <c r="H103" s="70"/>
    </row>
    <row r="104" spans="1:9" s="58" customFormat="1" ht="15" x14ac:dyDescent="0.25">
      <c r="A104" s="70"/>
      <c r="B104" s="65" t="s">
        <v>45</v>
      </c>
      <c r="C104" s="68" t="s">
        <v>244</v>
      </c>
      <c r="D104" s="68" t="s">
        <v>447</v>
      </c>
      <c r="E104" s="63" t="s">
        <v>46</v>
      </c>
      <c r="F104" s="63" t="s">
        <v>72</v>
      </c>
      <c r="G104" s="63" t="s">
        <v>294</v>
      </c>
      <c r="H104" s="64" t="s">
        <v>448</v>
      </c>
      <c r="I104" s="70"/>
    </row>
    <row r="105" spans="1:9" s="58" customFormat="1" ht="15" x14ac:dyDescent="0.25">
      <c r="A105" s="70"/>
      <c r="B105" s="228" t="s">
        <v>435</v>
      </c>
      <c r="C105" s="80"/>
      <c r="D105" s="66"/>
      <c r="E105" s="185"/>
      <c r="F105" s="185"/>
      <c r="G105" s="225"/>
      <c r="H105" s="67">
        <v>134.82</v>
      </c>
      <c r="I105" s="70"/>
    </row>
    <row r="106" spans="1:9" s="58" customFormat="1" ht="15" x14ac:dyDescent="0.25">
      <c r="A106" s="70"/>
      <c r="B106" s="228" t="s">
        <v>439</v>
      </c>
      <c r="C106" s="80"/>
      <c r="D106" s="66"/>
      <c r="E106" s="185"/>
      <c r="F106" s="185"/>
      <c r="G106" s="225"/>
      <c r="H106" s="67">
        <v>155.82</v>
      </c>
      <c r="I106" s="70"/>
    </row>
    <row r="107" spans="1:9" s="58" customFormat="1" ht="15" x14ac:dyDescent="0.25">
      <c r="A107" s="70"/>
      <c r="B107" s="228" t="s">
        <v>392</v>
      </c>
      <c r="C107" s="224"/>
      <c r="D107" s="66"/>
      <c r="E107" s="66"/>
      <c r="F107" s="66"/>
      <c r="G107" s="80"/>
      <c r="H107" s="67">
        <v>0</v>
      </c>
      <c r="I107" s="70"/>
    </row>
    <row r="108" spans="1:9" s="58" customFormat="1" ht="15.75" thickBot="1" x14ac:dyDescent="0.3">
      <c r="A108" s="70"/>
      <c r="B108" s="393" t="s">
        <v>449</v>
      </c>
      <c r="C108" s="394"/>
      <c r="D108" s="394"/>
      <c r="E108" s="394"/>
      <c r="F108" s="394"/>
      <c r="G108" s="394"/>
      <c r="H108" s="71">
        <f>SUM(H105:H107)</f>
        <v>290.64</v>
      </c>
    </row>
    <row r="109" spans="1:9" s="58" customFormat="1" ht="15" x14ac:dyDescent="0.25">
      <c r="A109" s="70"/>
      <c r="B109" s="52"/>
      <c r="C109" s="52"/>
      <c r="D109" s="52"/>
      <c r="E109" s="52"/>
      <c r="F109" s="52"/>
      <c r="G109" s="52"/>
      <c r="H109" s="53"/>
    </row>
    <row r="110" spans="1:9" s="58" customFormat="1" ht="15" x14ac:dyDescent="0.25">
      <c r="A110" s="54" t="s">
        <v>500</v>
      </c>
      <c r="B110" s="49" t="s">
        <v>488</v>
      </c>
      <c r="C110" s="49"/>
      <c r="D110" s="49"/>
      <c r="E110" s="70"/>
      <c r="F110" s="70"/>
      <c r="G110" s="70"/>
      <c r="H110" s="70"/>
    </row>
    <row r="111" spans="1:9" s="58" customFormat="1" ht="15.75" thickBot="1" x14ac:dyDescent="0.3">
      <c r="A111" s="54"/>
      <c r="B111" s="49"/>
      <c r="C111" s="49"/>
      <c r="D111" s="49"/>
      <c r="E111" s="70"/>
      <c r="F111" s="70"/>
      <c r="G111" s="70"/>
      <c r="H111" s="70"/>
    </row>
    <row r="112" spans="1:9" s="58" customFormat="1" ht="30" x14ac:dyDescent="0.25">
      <c r="A112" s="70"/>
      <c r="B112" s="65" t="s">
        <v>45</v>
      </c>
      <c r="C112" s="68" t="s">
        <v>244</v>
      </c>
      <c r="D112" s="68" t="s">
        <v>447</v>
      </c>
      <c r="E112" s="63" t="s">
        <v>46</v>
      </c>
      <c r="F112" s="63" t="s">
        <v>72</v>
      </c>
      <c r="G112" s="63" t="s">
        <v>294</v>
      </c>
      <c r="H112" s="64" t="s">
        <v>443</v>
      </c>
      <c r="I112" s="70"/>
    </row>
    <row r="113" spans="1:9" s="58" customFormat="1" ht="15" x14ac:dyDescent="0.25">
      <c r="A113" s="70"/>
      <c r="B113" s="218" t="s">
        <v>445</v>
      </c>
      <c r="C113" s="80">
        <v>3</v>
      </c>
      <c r="D113" s="66"/>
      <c r="E113" s="185"/>
      <c r="F113" s="185"/>
      <c r="G113" s="225">
        <v>0.188</v>
      </c>
      <c r="H113" s="67">
        <f>C113*G113</f>
        <v>0.56400000000000006</v>
      </c>
      <c r="I113" s="70"/>
    </row>
    <row r="114" spans="1:9" s="58" customFormat="1" ht="15" x14ac:dyDescent="0.25">
      <c r="A114" s="70"/>
      <c r="B114" s="218" t="s">
        <v>446</v>
      </c>
      <c r="C114" s="80">
        <v>6</v>
      </c>
      <c r="D114" s="66"/>
      <c r="E114" s="185"/>
      <c r="F114" s="185"/>
      <c r="G114" s="225">
        <v>0.19600000000000001</v>
      </c>
      <c r="H114" s="67">
        <f>C114*G114</f>
        <v>1.1760000000000002</v>
      </c>
      <c r="I114" s="70"/>
    </row>
    <row r="115" spans="1:9" s="58" customFormat="1" ht="15" x14ac:dyDescent="0.25">
      <c r="A115" s="70"/>
      <c r="B115" s="218" t="s">
        <v>440</v>
      </c>
      <c r="C115" s="224">
        <v>6</v>
      </c>
      <c r="D115" s="66">
        <v>7.0000000000000007E-2</v>
      </c>
      <c r="E115" s="66">
        <v>0.3</v>
      </c>
      <c r="F115" s="66"/>
      <c r="G115" s="80"/>
      <c r="H115" s="67">
        <f>C115*D115*E115</f>
        <v>0.126</v>
      </c>
      <c r="I115" s="70"/>
    </row>
    <row r="116" spans="1:9" s="58" customFormat="1" ht="15" x14ac:dyDescent="0.25">
      <c r="A116" s="70"/>
      <c r="B116" s="218" t="s">
        <v>441</v>
      </c>
      <c r="C116" s="80">
        <v>3</v>
      </c>
      <c r="D116" s="66">
        <v>0.03</v>
      </c>
      <c r="E116" s="66">
        <v>0.3</v>
      </c>
      <c r="F116" s="66"/>
      <c r="G116" s="80"/>
      <c r="H116" s="67">
        <f>C116*D116*E116</f>
        <v>2.7E-2</v>
      </c>
      <c r="I116" s="70"/>
    </row>
    <row r="117" spans="1:9" s="58" customFormat="1" ht="15" x14ac:dyDescent="0.25">
      <c r="A117" s="70"/>
      <c r="B117" s="218" t="s">
        <v>392</v>
      </c>
      <c r="C117" s="80"/>
      <c r="D117" s="66">
        <v>7.0000000000000007E-2</v>
      </c>
      <c r="E117" s="185"/>
      <c r="F117" s="185">
        <v>49.91</v>
      </c>
      <c r="G117" s="80"/>
      <c r="H117" s="67">
        <f>F117*D117</f>
        <v>3.4937</v>
      </c>
      <c r="I117" s="70"/>
    </row>
    <row r="118" spans="1:9" s="58" customFormat="1" ht="15.75" thickBot="1" x14ac:dyDescent="0.3">
      <c r="A118" s="70"/>
      <c r="B118" s="393" t="s">
        <v>295</v>
      </c>
      <c r="C118" s="394"/>
      <c r="D118" s="394"/>
      <c r="E118" s="394"/>
      <c r="F118" s="394"/>
      <c r="G118" s="394"/>
      <c r="H118" s="71">
        <f>SUM(H113:H117)</f>
        <v>5.3867000000000003</v>
      </c>
    </row>
    <row r="119" spans="1:9" s="58" customFormat="1" ht="15" x14ac:dyDescent="0.25">
      <c r="A119" s="70"/>
      <c r="B119" s="52"/>
      <c r="C119" s="52"/>
      <c r="D119" s="52"/>
      <c r="E119" s="52"/>
      <c r="F119" s="52"/>
      <c r="G119" s="53"/>
      <c r="H119" s="70"/>
    </row>
    <row r="120" spans="1:9" s="58" customFormat="1" ht="15" x14ac:dyDescent="0.25">
      <c r="A120" s="54" t="s">
        <v>501</v>
      </c>
      <c r="B120" s="49" t="s">
        <v>490</v>
      </c>
      <c r="C120" s="49"/>
      <c r="D120" s="49"/>
      <c r="E120" s="70"/>
      <c r="F120" s="70"/>
      <c r="G120" s="70"/>
      <c r="H120" s="70"/>
    </row>
    <row r="121" spans="1:9" s="58" customFormat="1" ht="15.75" thickBot="1" x14ac:dyDescent="0.3">
      <c r="A121" s="54"/>
      <c r="B121" s="49"/>
      <c r="C121" s="49"/>
      <c r="D121" s="49"/>
      <c r="E121" s="70"/>
      <c r="F121" s="70"/>
      <c r="G121" s="70"/>
      <c r="H121" s="70"/>
    </row>
    <row r="122" spans="1:9" s="58" customFormat="1" ht="30" x14ac:dyDescent="0.25">
      <c r="A122" s="70"/>
      <c r="B122" s="65" t="s">
        <v>45</v>
      </c>
      <c r="C122" s="68" t="s">
        <v>244</v>
      </c>
      <c r="D122" s="68" t="s">
        <v>447</v>
      </c>
      <c r="E122" s="63" t="s">
        <v>46</v>
      </c>
      <c r="F122" s="63" t="s">
        <v>72</v>
      </c>
      <c r="G122" s="63" t="s">
        <v>294</v>
      </c>
      <c r="H122" s="64" t="s">
        <v>443</v>
      </c>
      <c r="I122" s="70"/>
    </row>
    <row r="123" spans="1:9" s="58" customFormat="1" ht="15" x14ac:dyDescent="0.25">
      <c r="A123" s="70"/>
      <c r="B123" s="218" t="s">
        <v>445</v>
      </c>
      <c r="C123" s="80">
        <v>3</v>
      </c>
      <c r="D123" s="66"/>
      <c r="E123" s="185"/>
      <c r="F123" s="185"/>
      <c r="G123" s="225">
        <v>0.188</v>
      </c>
      <c r="H123" s="67">
        <f>C123*G123</f>
        <v>0.56400000000000006</v>
      </c>
      <c r="I123" s="70"/>
    </row>
    <row r="124" spans="1:9" s="58" customFormat="1" ht="15" x14ac:dyDescent="0.25">
      <c r="A124" s="70"/>
      <c r="B124" s="218" t="s">
        <v>446</v>
      </c>
      <c r="C124" s="80">
        <v>6</v>
      </c>
      <c r="D124" s="66"/>
      <c r="E124" s="185"/>
      <c r="F124" s="185"/>
      <c r="G124" s="225">
        <v>0.19600000000000001</v>
      </c>
      <c r="H124" s="67">
        <f>C124*G124</f>
        <v>1.1760000000000002</v>
      </c>
      <c r="I124" s="70"/>
    </row>
    <row r="125" spans="1:9" s="58" customFormat="1" ht="15" x14ac:dyDescent="0.25">
      <c r="A125" s="70"/>
      <c r="B125" s="218" t="s">
        <v>440</v>
      </c>
      <c r="C125" s="224">
        <v>6</v>
      </c>
      <c r="D125" s="66">
        <v>7.0000000000000007E-2</v>
      </c>
      <c r="E125" s="66">
        <v>0.3</v>
      </c>
      <c r="F125" s="66"/>
      <c r="G125" s="80"/>
      <c r="H125" s="67">
        <f>C125*D125*E125</f>
        <v>0.126</v>
      </c>
      <c r="I125" s="70"/>
    </row>
    <row r="126" spans="1:9" s="58" customFormat="1" ht="15" x14ac:dyDescent="0.25">
      <c r="A126" s="70"/>
      <c r="B126" s="218" t="s">
        <v>441</v>
      </c>
      <c r="C126" s="80">
        <v>3</v>
      </c>
      <c r="D126" s="66">
        <v>0.03</v>
      </c>
      <c r="E126" s="66">
        <v>0.3</v>
      </c>
      <c r="F126" s="66"/>
      <c r="G126" s="80"/>
      <c r="H126" s="67">
        <f>C126*D126*E126</f>
        <v>2.7E-2</v>
      </c>
      <c r="I126" s="70"/>
    </row>
    <row r="127" spans="1:9" s="58" customFormat="1" ht="15" x14ac:dyDescent="0.25">
      <c r="A127" s="70"/>
      <c r="B127" s="218" t="s">
        <v>392</v>
      </c>
      <c r="C127" s="80"/>
      <c r="D127" s="66">
        <v>7.0000000000000007E-2</v>
      </c>
      <c r="E127" s="185"/>
      <c r="F127" s="185">
        <v>49.91</v>
      </c>
      <c r="G127" s="80"/>
      <c r="H127" s="67">
        <f>F127*D127</f>
        <v>3.4937</v>
      </c>
      <c r="I127" s="70"/>
    </row>
    <row r="128" spans="1:9" s="58" customFormat="1" ht="15.75" thickBot="1" x14ac:dyDescent="0.3">
      <c r="A128" s="70"/>
      <c r="B128" s="393" t="s">
        <v>295</v>
      </c>
      <c r="C128" s="394"/>
      <c r="D128" s="394"/>
      <c r="E128" s="394"/>
      <c r="F128" s="394"/>
      <c r="G128" s="394"/>
      <c r="H128" s="71">
        <f>SUM(H123:H127)</f>
        <v>5.3867000000000003</v>
      </c>
    </row>
    <row r="129" spans="1:8" s="58" customFormat="1" ht="15" x14ac:dyDescent="0.25">
      <c r="A129" s="70"/>
      <c r="B129" s="52"/>
      <c r="C129" s="52"/>
      <c r="D129" s="52"/>
      <c r="E129" s="52"/>
      <c r="F129" s="52"/>
      <c r="G129" s="52"/>
      <c r="H129" s="53"/>
    </row>
    <row r="130" spans="1:8" s="58" customFormat="1" ht="15" x14ac:dyDescent="0.25">
      <c r="A130" s="59">
        <v>4</v>
      </c>
      <c r="B130" s="69" t="s">
        <v>87</v>
      </c>
      <c r="C130" s="52"/>
      <c r="D130" s="52"/>
      <c r="E130" s="52"/>
      <c r="F130" s="52"/>
      <c r="G130" s="53"/>
      <c r="H130" s="70"/>
    </row>
    <row r="131" spans="1:8" s="58" customFormat="1" ht="15" x14ac:dyDescent="0.25">
      <c r="A131" s="59"/>
      <c r="B131" s="69"/>
      <c r="C131" s="52"/>
      <c r="D131" s="52"/>
      <c r="E131" s="52"/>
      <c r="F131" s="52"/>
      <c r="G131" s="53"/>
      <c r="H131" s="70"/>
    </row>
    <row r="132" spans="1:8" s="58" customFormat="1" ht="15" x14ac:dyDescent="0.25">
      <c r="A132" s="54" t="s">
        <v>8</v>
      </c>
      <c r="B132" s="49" t="s">
        <v>486</v>
      </c>
      <c r="C132" s="49"/>
      <c r="D132" s="49"/>
      <c r="E132" s="70"/>
      <c r="F132" s="70"/>
      <c r="G132" s="70"/>
      <c r="H132" s="70"/>
    </row>
    <row r="133" spans="1:8" s="58" customFormat="1" ht="15.75" thickBot="1" x14ac:dyDescent="0.3">
      <c r="A133" s="54"/>
      <c r="B133" s="49"/>
      <c r="C133" s="49"/>
      <c r="D133" s="49"/>
      <c r="E133" s="70"/>
      <c r="F133" s="70"/>
      <c r="G133" s="70"/>
      <c r="H133" s="70"/>
    </row>
    <row r="134" spans="1:8" s="58" customFormat="1" ht="15" x14ac:dyDescent="0.25">
      <c r="A134" s="70"/>
      <c r="B134" s="65" t="s">
        <v>45</v>
      </c>
      <c r="C134" s="68" t="s">
        <v>244</v>
      </c>
      <c r="D134" s="68" t="s">
        <v>455</v>
      </c>
      <c r="E134" s="63" t="s">
        <v>46</v>
      </c>
      <c r="F134" s="63" t="s">
        <v>456</v>
      </c>
      <c r="G134" s="64" t="s">
        <v>48</v>
      </c>
      <c r="H134" s="70"/>
    </row>
    <row r="135" spans="1:8" s="58" customFormat="1" ht="15" x14ac:dyDescent="0.25">
      <c r="A135" s="70"/>
      <c r="B135" s="226" t="s">
        <v>452</v>
      </c>
      <c r="C135" s="80">
        <v>4</v>
      </c>
      <c r="D135" s="66">
        <v>1.1000000000000001</v>
      </c>
      <c r="E135" s="80">
        <v>2.4</v>
      </c>
      <c r="F135" s="80"/>
      <c r="G135" s="67">
        <f>C135*D135*E135</f>
        <v>10.56</v>
      </c>
      <c r="H135" s="70"/>
    </row>
    <row r="136" spans="1:8" s="58" customFormat="1" ht="15" x14ac:dyDescent="0.25">
      <c r="A136" s="70"/>
      <c r="B136" s="226" t="s">
        <v>453</v>
      </c>
      <c r="C136" s="80">
        <v>2</v>
      </c>
      <c r="D136" s="66">
        <v>1.1000000000000001</v>
      </c>
      <c r="E136" s="80">
        <v>2.6</v>
      </c>
      <c r="F136" s="80"/>
      <c r="G136" s="67">
        <f>C136*D136*E136</f>
        <v>5.7200000000000006</v>
      </c>
      <c r="H136" s="70"/>
    </row>
    <row r="137" spans="1:8" s="58" customFormat="1" ht="15" x14ac:dyDescent="0.25">
      <c r="A137" s="70"/>
      <c r="B137" s="226" t="s">
        <v>454</v>
      </c>
      <c r="C137" s="80">
        <v>3</v>
      </c>
      <c r="D137" s="66">
        <v>0.63</v>
      </c>
      <c r="E137" s="80">
        <v>2.65</v>
      </c>
      <c r="F137" s="80"/>
      <c r="G137" s="67">
        <f>C137*D137*E137</f>
        <v>5.0084999999999997</v>
      </c>
      <c r="H137" s="70"/>
    </row>
    <row r="138" spans="1:8" s="58" customFormat="1" ht="15" x14ac:dyDescent="0.25">
      <c r="A138" s="70"/>
      <c r="B138" s="226" t="s">
        <v>458</v>
      </c>
      <c r="C138" s="80"/>
      <c r="D138" s="66">
        <v>15.86</v>
      </c>
      <c r="E138" s="80"/>
      <c r="F138" s="80">
        <v>1</v>
      </c>
      <c r="G138" s="67">
        <f>D138*F138</f>
        <v>15.86</v>
      </c>
      <c r="H138" s="70"/>
    </row>
    <row r="139" spans="1:8" s="58" customFormat="1" ht="15" x14ac:dyDescent="0.25">
      <c r="A139" s="70"/>
      <c r="B139" s="226" t="s">
        <v>463</v>
      </c>
      <c r="C139" s="80">
        <v>2</v>
      </c>
      <c r="D139" s="66">
        <v>3.72</v>
      </c>
      <c r="E139" s="80"/>
      <c r="F139" s="80">
        <v>0.9</v>
      </c>
      <c r="G139" s="67">
        <f>C139*D139*F139</f>
        <v>6.6960000000000006</v>
      </c>
      <c r="H139" s="70"/>
    </row>
    <row r="140" spans="1:8" s="58" customFormat="1" ht="15" x14ac:dyDescent="0.25">
      <c r="A140" s="70"/>
      <c r="B140" s="226" t="s">
        <v>462</v>
      </c>
      <c r="C140" s="80">
        <v>2</v>
      </c>
      <c r="D140" s="66">
        <v>3.64</v>
      </c>
      <c r="E140" s="80"/>
      <c r="F140" s="80">
        <v>1</v>
      </c>
      <c r="G140" s="67">
        <f>C140*D140*F140</f>
        <v>7.28</v>
      </c>
      <c r="H140" s="70"/>
    </row>
    <row r="141" spans="1:8" s="58" customFormat="1" ht="15" x14ac:dyDescent="0.25">
      <c r="A141" s="70"/>
      <c r="B141" s="226" t="s">
        <v>459</v>
      </c>
      <c r="C141" s="80"/>
      <c r="D141" s="66">
        <v>4.8</v>
      </c>
      <c r="E141" s="80"/>
      <c r="F141" s="80">
        <v>0.9</v>
      </c>
      <c r="G141" s="67">
        <f>D141*F141</f>
        <v>4.32</v>
      </c>
      <c r="H141" s="70"/>
    </row>
    <row r="142" spans="1:8" s="58" customFormat="1" ht="15" x14ac:dyDescent="0.25">
      <c r="A142" s="70"/>
      <c r="B142" s="226" t="s">
        <v>460</v>
      </c>
      <c r="C142" s="80"/>
      <c r="D142" s="66">
        <v>4.0999999999999996</v>
      </c>
      <c r="E142" s="80"/>
      <c r="F142" s="80">
        <v>0.9</v>
      </c>
      <c r="G142" s="67">
        <f>D142*F142</f>
        <v>3.69</v>
      </c>
      <c r="H142" s="70"/>
    </row>
    <row r="143" spans="1:8" s="58" customFormat="1" ht="15" x14ac:dyDescent="0.25">
      <c r="A143" s="70"/>
      <c r="B143" s="226" t="s">
        <v>461</v>
      </c>
      <c r="C143" s="80"/>
      <c r="D143" s="66">
        <v>10.1</v>
      </c>
      <c r="E143" s="80"/>
      <c r="F143" s="80">
        <v>1.4</v>
      </c>
      <c r="G143" s="67">
        <f>D143*F143</f>
        <v>14.139999999999999</v>
      </c>
      <c r="H143" s="70"/>
    </row>
    <row r="144" spans="1:8" s="58" customFormat="1" ht="15" x14ac:dyDescent="0.25">
      <c r="A144" s="70"/>
      <c r="B144" s="226" t="s">
        <v>457</v>
      </c>
      <c r="C144" s="80"/>
      <c r="D144" s="66">
        <v>27.9</v>
      </c>
      <c r="E144" s="80">
        <v>0.05</v>
      </c>
      <c r="F144" s="80"/>
      <c r="G144" s="67">
        <f>D144*E144</f>
        <v>1.395</v>
      </c>
      <c r="H144" s="70"/>
    </row>
    <row r="145" spans="1:9" s="58" customFormat="1" ht="15.75" thickBot="1" x14ac:dyDescent="0.3">
      <c r="A145" s="70"/>
      <c r="B145" s="393" t="s">
        <v>235</v>
      </c>
      <c r="C145" s="394"/>
      <c r="D145" s="394"/>
      <c r="E145" s="394"/>
      <c r="F145" s="395"/>
      <c r="G145" s="71">
        <f>SUM(G135:G144)</f>
        <v>74.669499999999985</v>
      </c>
      <c r="H145" s="70"/>
    </row>
    <row r="146" spans="1:9" s="58" customFormat="1" ht="15" x14ac:dyDescent="0.25">
      <c r="A146" s="70"/>
      <c r="B146" s="52"/>
      <c r="C146" s="52"/>
      <c r="D146" s="52"/>
      <c r="E146" s="52"/>
      <c r="F146" s="52"/>
      <c r="G146" s="53"/>
      <c r="H146" s="70"/>
    </row>
    <row r="147" spans="1:9" s="58" customFormat="1" ht="15" x14ac:dyDescent="0.25">
      <c r="A147" s="70"/>
      <c r="B147" s="52"/>
      <c r="C147" s="52"/>
      <c r="D147" s="52"/>
      <c r="E147" s="52"/>
      <c r="F147" s="52"/>
      <c r="G147" s="53"/>
      <c r="H147" s="70"/>
    </row>
    <row r="148" spans="1:9" s="58" customFormat="1" ht="15" x14ac:dyDescent="0.25">
      <c r="A148" s="54" t="s">
        <v>29</v>
      </c>
      <c r="B148" s="49" t="s">
        <v>483</v>
      </c>
      <c r="C148" s="49"/>
      <c r="D148" s="49"/>
      <c r="E148" s="70"/>
      <c r="F148" s="70"/>
      <c r="G148" s="70"/>
      <c r="H148" s="70"/>
    </row>
    <row r="149" spans="1:9" s="58" customFormat="1" ht="15.75" thickBot="1" x14ac:dyDescent="0.3">
      <c r="A149" s="54"/>
      <c r="B149" s="49"/>
      <c r="C149" s="49"/>
      <c r="D149" s="49"/>
      <c r="E149" s="70"/>
      <c r="F149" s="70"/>
      <c r="G149" s="70"/>
      <c r="H149" s="70"/>
    </row>
    <row r="150" spans="1:9" s="58" customFormat="1" ht="15" x14ac:dyDescent="0.25">
      <c r="A150" s="70"/>
      <c r="B150" s="65" t="s">
        <v>45</v>
      </c>
      <c r="C150" s="68" t="s">
        <v>244</v>
      </c>
      <c r="D150" s="68" t="s">
        <v>455</v>
      </c>
      <c r="E150" s="63" t="s">
        <v>46</v>
      </c>
      <c r="F150" s="63" t="s">
        <v>456</v>
      </c>
      <c r="G150" s="64" t="s">
        <v>48</v>
      </c>
      <c r="H150" s="70"/>
    </row>
    <row r="151" spans="1:9" s="58" customFormat="1" ht="15" x14ac:dyDescent="0.25">
      <c r="A151" s="70"/>
      <c r="B151" s="228" t="s">
        <v>353</v>
      </c>
      <c r="C151" s="80"/>
      <c r="D151" s="66"/>
      <c r="E151" s="80"/>
      <c r="F151" s="80"/>
      <c r="G151" s="67">
        <v>40.049999999999997</v>
      </c>
      <c r="H151" s="70"/>
    </row>
    <row r="152" spans="1:9" s="58" customFormat="1" ht="15" x14ac:dyDescent="0.25">
      <c r="A152" s="70"/>
      <c r="B152" s="228" t="s">
        <v>465</v>
      </c>
      <c r="C152" s="80"/>
      <c r="D152" s="66"/>
      <c r="E152" s="80"/>
      <c r="F152" s="80"/>
      <c r="G152" s="67">
        <v>20.9</v>
      </c>
      <c r="H152" s="70"/>
    </row>
    <row r="153" spans="1:9" s="58" customFormat="1" ht="15" x14ac:dyDescent="0.25">
      <c r="A153" s="70"/>
      <c r="B153" s="408" t="s">
        <v>235</v>
      </c>
      <c r="C153" s="409"/>
      <c r="D153" s="409"/>
      <c r="E153" s="409"/>
      <c r="F153" s="410"/>
      <c r="G153" s="238">
        <f>SUM(G151:G152)</f>
        <v>60.949999999999996</v>
      </c>
      <c r="H153" s="70"/>
    </row>
    <row r="154" spans="1:9" s="58" customFormat="1" ht="15" x14ac:dyDescent="0.25">
      <c r="A154" s="70"/>
      <c r="B154" s="408" t="s">
        <v>485</v>
      </c>
      <c r="C154" s="409"/>
      <c r="D154" s="409"/>
      <c r="E154" s="409"/>
      <c r="F154" s="410"/>
      <c r="G154" s="238">
        <v>2.2000000000000002</v>
      </c>
      <c r="H154" s="70"/>
    </row>
    <row r="155" spans="1:9" s="58" customFormat="1" ht="15.75" thickBot="1" x14ac:dyDescent="0.3">
      <c r="A155" s="70"/>
      <c r="B155" s="399" t="s">
        <v>449</v>
      </c>
      <c r="C155" s="400"/>
      <c r="D155" s="400"/>
      <c r="E155" s="400"/>
      <c r="F155" s="400"/>
      <c r="G155" s="71">
        <f>G153*G154</f>
        <v>134.09</v>
      </c>
      <c r="H155" s="70"/>
    </row>
    <row r="156" spans="1:9" s="58" customFormat="1" ht="15" x14ac:dyDescent="0.25">
      <c r="A156" s="70"/>
      <c r="B156" s="52"/>
      <c r="C156" s="52"/>
      <c r="D156" s="52"/>
      <c r="E156" s="52"/>
      <c r="F156" s="52"/>
      <c r="G156" s="53"/>
      <c r="H156" s="70"/>
    </row>
    <row r="157" spans="1:9" s="58" customFormat="1" ht="15" x14ac:dyDescent="0.25">
      <c r="A157" s="54" t="s">
        <v>58</v>
      </c>
      <c r="B157" s="49" t="s">
        <v>498</v>
      </c>
      <c r="C157" s="49"/>
      <c r="D157" s="49"/>
      <c r="E157" s="70"/>
      <c r="F157" s="70"/>
      <c r="G157" s="70"/>
      <c r="H157" s="70"/>
    </row>
    <row r="158" spans="1:9" s="58" customFormat="1" ht="15.75" thickBot="1" x14ac:dyDescent="0.3">
      <c r="A158" s="54"/>
      <c r="B158" s="49"/>
      <c r="C158" s="49"/>
      <c r="D158" s="49"/>
      <c r="E158" s="70"/>
      <c r="F158" s="70"/>
      <c r="G158" s="70"/>
      <c r="H158" s="70"/>
    </row>
    <row r="159" spans="1:9" s="58" customFormat="1" ht="15" x14ac:dyDescent="0.25">
      <c r="A159" s="70"/>
      <c r="B159" s="65" t="s">
        <v>45</v>
      </c>
      <c r="C159" s="68" t="s">
        <v>244</v>
      </c>
      <c r="D159" s="68" t="s">
        <v>447</v>
      </c>
      <c r="E159" s="63" t="s">
        <v>46</v>
      </c>
      <c r="F159" s="63" t="s">
        <v>72</v>
      </c>
      <c r="G159" s="63" t="s">
        <v>294</v>
      </c>
      <c r="H159" s="64" t="s">
        <v>448</v>
      </c>
      <c r="I159" s="70"/>
    </row>
    <row r="160" spans="1:9" s="58" customFormat="1" ht="15" x14ac:dyDescent="0.25">
      <c r="A160" s="70"/>
      <c r="B160" s="227" t="s">
        <v>470</v>
      </c>
      <c r="C160" s="80"/>
      <c r="D160" s="66"/>
      <c r="E160" s="185"/>
      <c r="F160" s="185"/>
      <c r="G160" s="225"/>
      <c r="H160" s="67">
        <v>46.7</v>
      </c>
      <c r="I160" s="70"/>
    </row>
    <row r="161" spans="1:9" s="58" customFormat="1" ht="15" x14ac:dyDescent="0.25">
      <c r="A161" s="70"/>
      <c r="B161" s="227" t="s">
        <v>469</v>
      </c>
      <c r="C161" s="80"/>
      <c r="D161" s="66"/>
      <c r="E161" s="185"/>
      <c r="F161" s="185"/>
      <c r="G161" s="225"/>
      <c r="H161" s="67">
        <v>64.03</v>
      </c>
      <c r="I161" s="70"/>
    </row>
    <row r="162" spans="1:9" s="58" customFormat="1" ht="15" x14ac:dyDescent="0.25">
      <c r="A162" s="70"/>
      <c r="B162" s="227" t="s">
        <v>471</v>
      </c>
      <c r="C162" s="224"/>
      <c r="D162" s="66"/>
      <c r="E162" s="66"/>
      <c r="F162" s="66"/>
      <c r="G162" s="80"/>
      <c r="H162" s="67">
        <v>45.34</v>
      </c>
      <c r="I162" s="70"/>
    </row>
    <row r="163" spans="1:9" s="58" customFormat="1" ht="15.75" thickBot="1" x14ac:dyDescent="0.3">
      <c r="A163" s="70"/>
      <c r="B163" s="393" t="s">
        <v>449</v>
      </c>
      <c r="C163" s="394"/>
      <c r="D163" s="394"/>
      <c r="E163" s="394"/>
      <c r="F163" s="394"/>
      <c r="G163" s="394"/>
      <c r="H163" s="71">
        <f>SUM(H160:H162)</f>
        <v>156.07</v>
      </c>
    </row>
    <row r="164" spans="1:9" s="58" customFormat="1" ht="15" x14ac:dyDescent="0.25">
      <c r="A164" s="70"/>
      <c r="B164" s="52"/>
      <c r="C164" s="52"/>
      <c r="D164" s="52"/>
      <c r="E164" s="52"/>
      <c r="F164" s="52"/>
      <c r="G164" s="52"/>
      <c r="H164" s="53"/>
    </row>
    <row r="165" spans="1:9" s="58" customFormat="1" ht="15" x14ac:dyDescent="0.25">
      <c r="A165" s="54" t="s">
        <v>59</v>
      </c>
      <c r="B165" s="49" t="s">
        <v>504</v>
      </c>
      <c r="C165" s="49"/>
      <c r="D165" s="49"/>
      <c r="E165" s="70"/>
      <c r="F165" s="70"/>
      <c r="G165" s="70"/>
      <c r="H165" s="70"/>
    </row>
    <row r="166" spans="1:9" s="58" customFormat="1" ht="15.75" thickBot="1" x14ac:dyDescent="0.3">
      <c r="A166" s="54"/>
      <c r="B166" s="49"/>
      <c r="C166" s="49"/>
      <c r="D166" s="49"/>
      <c r="E166" s="70"/>
      <c r="F166" s="70"/>
      <c r="G166" s="70"/>
      <c r="H166" s="70"/>
    </row>
    <row r="167" spans="1:9" s="58" customFormat="1" ht="15" x14ac:dyDescent="0.25">
      <c r="A167" s="70"/>
      <c r="B167" s="65" t="s">
        <v>45</v>
      </c>
      <c r="C167" s="68" t="s">
        <v>244</v>
      </c>
      <c r="D167" s="68" t="s">
        <v>447</v>
      </c>
      <c r="E167" s="63" t="s">
        <v>46</v>
      </c>
      <c r="F167" s="63" t="s">
        <v>72</v>
      </c>
      <c r="G167" s="63" t="s">
        <v>294</v>
      </c>
      <c r="H167" s="64" t="s">
        <v>448</v>
      </c>
      <c r="I167" s="70"/>
    </row>
    <row r="168" spans="1:9" s="58" customFormat="1" ht="15" x14ac:dyDescent="0.25">
      <c r="A168" s="70"/>
      <c r="B168" s="228" t="s">
        <v>470</v>
      </c>
      <c r="C168" s="80"/>
      <c r="D168" s="66"/>
      <c r="E168" s="185"/>
      <c r="F168" s="185"/>
      <c r="G168" s="225"/>
      <c r="H168" s="67">
        <v>0</v>
      </c>
      <c r="I168" s="70"/>
    </row>
    <row r="169" spans="1:9" s="58" customFormat="1" ht="15" x14ac:dyDescent="0.25">
      <c r="A169" s="70"/>
      <c r="B169" s="228" t="s">
        <v>469</v>
      </c>
      <c r="C169" s="80"/>
      <c r="D169" s="66"/>
      <c r="E169" s="185"/>
      <c r="F169" s="185"/>
      <c r="G169" s="225"/>
      <c r="H169" s="67">
        <v>7.67</v>
      </c>
      <c r="I169" s="70"/>
    </row>
    <row r="170" spans="1:9" s="58" customFormat="1" ht="15" x14ac:dyDescent="0.25">
      <c r="A170" s="70"/>
      <c r="B170" s="228" t="s">
        <v>471</v>
      </c>
      <c r="C170" s="224"/>
      <c r="D170" s="66"/>
      <c r="E170" s="66"/>
      <c r="F170" s="66"/>
      <c r="G170" s="80"/>
      <c r="H170" s="67">
        <v>0</v>
      </c>
      <c r="I170" s="70"/>
    </row>
    <row r="171" spans="1:9" s="58" customFormat="1" ht="15.75" thickBot="1" x14ac:dyDescent="0.3">
      <c r="A171" s="70"/>
      <c r="B171" s="393" t="s">
        <v>449</v>
      </c>
      <c r="C171" s="394"/>
      <c r="D171" s="394"/>
      <c r="E171" s="394"/>
      <c r="F171" s="394"/>
      <c r="G171" s="394"/>
      <c r="H171" s="71">
        <f>SUM(H168:H170)</f>
        <v>7.67</v>
      </c>
    </row>
    <row r="172" spans="1:9" s="58" customFormat="1" ht="15" x14ac:dyDescent="0.25">
      <c r="A172" s="70"/>
      <c r="B172" s="52"/>
      <c r="C172" s="52"/>
      <c r="D172" s="52"/>
      <c r="E172" s="52"/>
      <c r="F172" s="52"/>
      <c r="G172" s="52"/>
      <c r="H172" s="53"/>
    </row>
    <row r="173" spans="1:9" s="58" customFormat="1" ht="15" x14ac:dyDescent="0.25">
      <c r="A173" s="54" t="s">
        <v>60</v>
      </c>
      <c r="B173" s="49" t="s">
        <v>505</v>
      </c>
      <c r="C173" s="49"/>
      <c r="D173" s="49"/>
      <c r="E173" s="70"/>
      <c r="F173" s="70"/>
      <c r="G173" s="70"/>
      <c r="H173" s="70"/>
    </row>
    <row r="174" spans="1:9" s="58" customFormat="1" ht="15.75" thickBot="1" x14ac:dyDescent="0.3">
      <c r="A174" s="54"/>
      <c r="B174" s="49"/>
      <c r="C174" s="49"/>
      <c r="D174" s="49"/>
      <c r="E174" s="70"/>
      <c r="F174" s="70"/>
      <c r="G174" s="70"/>
      <c r="H174" s="70"/>
    </row>
    <row r="175" spans="1:9" s="58" customFormat="1" ht="15" x14ac:dyDescent="0.25">
      <c r="A175" s="70"/>
      <c r="B175" s="65" t="s">
        <v>45</v>
      </c>
      <c r="C175" s="68" t="s">
        <v>244</v>
      </c>
      <c r="D175" s="68" t="s">
        <v>447</v>
      </c>
      <c r="E175" s="63" t="s">
        <v>46</v>
      </c>
      <c r="F175" s="63" t="s">
        <v>72</v>
      </c>
      <c r="G175" s="63" t="s">
        <v>294</v>
      </c>
      <c r="H175" s="64" t="s">
        <v>448</v>
      </c>
      <c r="I175" s="70"/>
    </row>
    <row r="176" spans="1:9" s="58" customFormat="1" ht="15" x14ac:dyDescent="0.25">
      <c r="A176" s="70"/>
      <c r="B176" s="228" t="s">
        <v>470</v>
      </c>
      <c r="C176" s="80"/>
      <c r="D176" s="66"/>
      <c r="E176" s="185"/>
      <c r="F176" s="185"/>
      <c r="G176" s="225"/>
      <c r="H176" s="67">
        <v>0</v>
      </c>
      <c r="I176" s="70"/>
    </row>
    <row r="177" spans="1:9" s="58" customFormat="1" ht="15" x14ac:dyDescent="0.25">
      <c r="A177" s="70"/>
      <c r="B177" s="228" t="s">
        <v>469</v>
      </c>
      <c r="C177" s="80"/>
      <c r="D177" s="66"/>
      <c r="E177" s="185"/>
      <c r="F177" s="185"/>
      <c r="G177" s="225"/>
      <c r="H177" s="67">
        <v>23.82</v>
      </c>
      <c r="I177" s="70"/>
    </row>
    <row r="178" spans="1:9" s="58" customFormat="1" ht="15" x14ac:dyDescent="0.25">
      <c r="A178" s="70"/>
      <c r="B178" s="228" t="s">
        <v>471</v>
      </c>
      <c r="C178" s="224"/>
      <c r="D178" s="66"/>
      <c r="E178" s="66"/>
      <c r="F178" s="66"/>
      <c r="G178" s="80"/>
      <c r="H178" s="67">
        <v>0</v>
      </c>
      <c r="I178" s="70"/>
    </row>
    <row r="179" spans="1:9" s="58" customFormat="1" ht="15.75" thickBot="1" x14ac:dyDescent="0.3">
      <c r="A179" s="70"/>
      <c r="B179" s="393" t="s">
        <v>449</v>
      </c>
      <c r="C179" s="394"/>
      <c r="D179" s="394"/>
      <c r="E179" s="394"/>
      <c r="F179" s="394"/>
      <c r="G179" s="394"/>
      <c r="H179" s="71">
        <f>SUM(H176:H178)</f>
        <v>23.82</v>
      </c>
    </row>
    <row r="180" spans="1:9" s="58" customFormat="1" ht="15" x14ac:dyDescent="0.25">
      <c r="A180" s="70"/>
      <c r="B180" s="52"/>
      <c r="C180" s="52"/>
      <c r="D180" s="52"/>
      <c r="E180" s="52"/>
      <c r="F180" s="52"/>
      <c r="G180" s="52"/>
      <c r="H180" s="53"/>
    </row>
    <row r="181" spans="1:9" s="58" customFormat="1" ht="15" x14ac:dyDescent="0.25">
      <c r="A181" s="54" t="s">
        <v>152</v>
      </c>
      <c r="B181" s="49" t="s">
        <v>509</v>
      </c>
      <c r="C181" s="49"/>
      <c r="D181" s="49"/>
      <c r="E181" s="70"/>
      <c r="F181" s="70"/>
      <c r="G181" s="70"/>
      <c r="H181" s="70"/>
    </row>
    <row r="182" spans="1:9" s="58" customFormat="1" ht="15.75" thickBot="1" x14ac:dyDescent="0.3">
      <c r="A182" s="54"/>
      <c r="B182" s="49"/>
      <c r="C182" s="49"/>
      <c r="D182" s="49"/>
      <c r="E182" s="70"/>
      <c r="F182" s="70"/>
      <c r="G182" s="70"/>
      <c r="H182" s="70"/>
    </row>
    <row r="183" spans="1:9" s="58" customFormat="1" ht="15" x14ac:dyDescent="0.25">
      <c r="A183" s="70"/>
      <c r="B183" s="65" t="s">
        <v>45</v>
      </c>
      <c r="C183" s="68" t="s">
        <v>244</v>
      </c>
      <c r="D183" s="68" t="s">
        <v>447</v>
      </c>
      <c r="E183" s="63" t="s">
        <v>46</v>
      </c>
      <c r="F183" s="63" t="s">
        <v>72</v>
      </c>
      <c r="G183" s="63" t="s">
        <v>294</v>
      </c>
      <c r="H183" s="64" t="s">
        <v>448</v>
      </c>
      <c r="I183" s="70"/>
    </row>
    <row r="184" spans="1:9" s="58" customFormat="1" ht="15" x14ac:dyDescent="0.25">
      <c r="A184" s="70"/>
      <c r="B184" s="228" t="s">
        <v>470</v>
      </c>
      <c r="C184" s="80"/>
      <c r="D184" s="66"/>
      <c r="E184" s="185"/>
      <c r="F184" s="185"/>
      <c r="G184" s="225"/>
      <c r="H184" s="67">
        <v>117.51</v>
      </c>
      <c r="I184" s="70"/>
    </row>
    <row r="185" spans="1:9" s="58" customFormat="1" ht="15" x14ac:dyDescent="0.25">
      <c r="A185" s="70"/>
      <c r="B185" s="228" t="s">
        <v>469</v>
      </c>
      <c r="C185" s="80"/>
      <c r="D185" s="66"/>
      <c r="E185" s="185"/>
      <c r="F185" s="185"/>
      <c r="G185" s="225"/>
      <c r="H185" s="67">
        <v>104.41</v>
      </c>
      <c r="I185" s="70"/>
    </row>
    <row r="186" spans="1:9" s="58" customFormat="1" ht="15" x14ac:dyDescent="0.25">
      <c r="A186" s="70"/>
      <c r="B186" s="228" t="s">
        <v>471</v>
      </c>
      <c r="C186" s="224"/>
      <c r="D186" s="66"/>
      <c r="E186" s="66"/>
      <c r="F186" s="66"/>
      <c r="G186" s="80"/>
      <c r="H186" s="67">
        <v>0</v>
      </c>
      <c r="I186" s="70"/>
    </row>
    <row r="187" spans="1:9" s="58" customFormat="1" ht="15.75" thickBot="1" x14ac:dyDescent="0.3">
      <c r="A187" s="70"/>
      <c r="B187" s="393" t="s">
        <v>449</v>
      </c>
      <c r="C187" s="394"/>
      <c r="D187" s="394"/>
      <c r="E187" s="394"/>
      <c r="F187" s="394"/>
      <c r="G187" s="394"/>
      <c r="H187" s="71">
        <f>SUM(H184:H186)</f>
        <v>221.92000000000002</v>
      </c>
    </row>
    <row r="188" spans="1:9" s="58" customFormat="1" ht="15" x14ac:dyDescent="0.25">
      <c r="A188" s="70"/>
      <c r="B188" s="52"/>
      <c r="C188" s="52"/>
      <c r="D188" s="52"/>
      <c r="E188" s="52"/>
      <c r="F188" s="52"/>
      <c r="G188" s="52"/>
      <c r="H188" s="53"/>
    </row>
    <row r="189" spans="1:9" s="58" customFormat="1" ht="15" x14ac:dyDescent="0.25">
      <c r="A189" s="54" t="s">
        <v>171</v>
      </c>
      <c r="B189" s="49" t="s">
        <v>512</v>
      </c>
      <c r="C189" s="49"/>
      <c r="D189" s="49"/>
      <c r="E189" s="70"/>
      <c r="F189" s="70"/>
      <c r="G189" s="70"/>
      <c r="H189" s="70"/>
    </row>
    <row r="190" spans="1:9" s="58" customFormat="1" ht="15.75" thickBot="1" x14ac:dyDescent="0.3">
      <c r="A190" s="54"/>
      <c r="B190" s="49"/>
      <c r="C190" s="49"/>
      <c r="D190" s="49"/>
      <c r="E190" s="70"/>
      <c r="F190" s="70"/>
      <c r="G190" s="70"/>
      <c r="H190" s="70"/>
    </row>
    <row r="191" spans="1:9" s="58" customFormat="1" ht="15" x14ac:dyDescent="0.25">
      <c r="A191" s="70"/>
      <c r="B191" s="65" t="s">
        <v>45</v>
      </c>
      <c r="C191" s="68" t="s">
        <v>244</v>
      </c>
      <c r="D191" s="68" t="s">
        <v>447</v>
      </c>
      <c r="E191" s="63" t="s">
        <v>46</v>
      </c>
      <c r="F191" s="63" t="s">
        <v>72</v>
      </c>
      <c r="G191" s="63" t="s">
        <v>294</v>
      </c>
      <c r="H191" s="64" t="s">
        <v>448</v>
      </c>
      <c r="I191" s="70"/>
    </row>
    <row r="192" spans="1:9" s="58" customFormat="1" ht="15" x14ac:dyDescent="0.25">
      <c r="A192" s="70"/>
      <c r="B192" s="228" t="s">
        <v>470</v>
      </c>
      <c r="C192" s="80"/>
      <c r="D192" s="66"/>
      <c r="E192" s="185"/>
      <c r="F192" s="185"/>
      <c r="G192" s="225"/>
      <c r="H192" s="67">
        <v>0</v>
      </c>
      <c r="I192" s="70"/>
    </row>
    <row r="193" spans="1:9" s="58" customFormat="1" ht="15" x14ac:dyDescent="0.25">
      <c r="A193" s="70"/>
      <c r="B193" s="228" t="s">
        <v>469</v>
      </c>
      <c r="C193" s="80"/>
      <c r="D193" s="66"/>
      <c r="E193" s="185"/>
      <c r="F193" s="185"/>
      <c r="G193" s="225"/>
      <c r="H193" s="67">
        <v>21</v>
      </c>
      <c r="I193" s="70"/>
    </row>
    <row r="194" spans="1:9" s="58" customFormat="1" ht="15" x14ac:dyDescent="0.25">
      <c r="A194" s="70"/>
      <c r="B194" s="228" t="s">
        <v>471</v>
      </c>
      <c r="C194" s="224"/>
      <c r="D194" s="66"/>
      <c r="E194" s="66"/>
      <c r="F194" s="66"/>
      <c r="G194" s="80"/>
      <c r="H194" s="67">
        <v>0</v>
      </c>
      <c r="I194" s="70"/>
    </row>
    <row r="195" spans="1:9" s="58" customFormat="1" ht="15.75" thickBot="1" x14ac:dyDescent="0.3">
      <c r="A195" s="70"/>
      <c r="B195" s="393" t="s">
        <v>449</v>
      </c>
      <c r="C195" s="394"/>
      <c r="D195" s="394"/>
      <c r="E195" s="394"/>
      <c r="F195" s="394"/>
      <c r="G195" s="394"/>
      <c r="H195" s="71">
        <f>SUM(H192:H194)</f>
        <v>21</v>
      </c>
    </row>
    <row r="196" spans="1:9" s="58" customFormat="1" ht="15" x14ac:dyDescent="0.25">
      <c r="A196" s="70"/>
      <c r="B196" s="52"/>
      <c r="C196" s="52"/>
      <c r="D196" s="52"/>
      <c r="E196" s="52"/>
      <c r="F196" s="52"/>
      <c r="G196" s="52"/>
      <c r="H196" s="53"/>
    </row>
    <row r="197" spans="1:9" s="58" customFormat="1" ht="15" x14ac:dyDescent="0.25">
      <c r="A197" s="54" t="s">
        <v>172</v>
      </c>
      <c r="B197" s="49" t="s">
        <v>488</v>
      </c>
      <c r="C197" s="49"/>
      <c r="D197" s="49"/>
      <c r="E197" s="70"/>
      <c r="F197" s="70"/>
      <c r="G197" s="70"/>
      <c r="H197" s="70"/>
    </row>
    <row r="198" spans="1:9" s="58" customFormat="1" ht="15.75" thickBot="1" x14ac:dyDescent="0.3">
      <c r="A198" s="54"/>
      <c r="B198" s="49"/>
      <c r="C198" s="49"/>
      <c r="D198" s="49"/>
      <c r="E198" s="70"/>
      <c r="F198" s="70"/>
      <c r="G198" s="70"/>
      <c r="H198" s="70"/>
    </row>
    <row r="199" spans="1:9" s="58" customFormat="1" ht="15" x14ac:dyDescent="0.25">
      <c r="A199" s="70"/>
      <c r="B199" s="65" t="s">
        <v>45</v>
      </c>
      <c r="C199" s="68" t="s">
        <v>244</v>
      </c>
      <c r="D199" s="68" t="s">
        <v>72</v>
      </c>
      <c r="E199" s="63" t="s">
        <v>46</v>
      </c>
      <c r="F199" s="63" t="s">
        <v>464</v>
      </c>
      <c r="G199" s="64" t="s">
        <v>294</v>
      </c>
      <c r="H199" s="70"/>
    </row>
    <row r="200" spans="1:9" s="58" customFormat="1" ht="15" x14ac:dyDescent="0.25">
      <c r="A200" s="70"/>
      <c r="B200" s="226" t="s">
        <v>452</v>
      </c>
      <c r="C200" s="80">
        <v>4</v>
      </c>
      <c r="D200" s="66"/>
      <c r="E200" s="80">
        <v>2.4</v>
      </c>
      <c r="F200" s="80">
        <v>7.0000000000000007E-2</v>
      </c>
      <c r="G200" s="67">
        <f>C200*E200*F200</f>
        <v>0.67200000000000004</v>
      </c>
      <c r="H200" s="70"/>
    </row>
    <row r="201" spans="1:9" s="58" customFormat="1" ht="15" x14ac:dyDescent="0.25">
      <c r="A201" s="70"/>
      <c r="B201" s="226" t="s">
        <v>453</v>
      </c>
      <c r="C201" s="80">
        <v>2</v>
      </c>
      <c r="D201" s="66"/>
      <c r="E201" s="80">
        <v>2.6</v>
      </c>
      <c r="F201" s="80">
        <v>7.0000000000000007E-2</v>
      </c>
      <c r="G201" s="67">
        <f>C201*E201*F201</f>
        <v>0.36400000000000005</v>
      </c>
      <c r="H201" s="70"/>
    </row>
    <row r="202" spans="1:9" s="58" customFormat="1" ht="15" x14ac:dyDescent="0.25">
      <c r="A202" s="70"/>
      <c r="B202" s="226" t="s">
        <v>454</v>
      </c>
      <c r="C202" s="80">
        <v>3</v>
      </c>
      <c r="D202" s="66"/>
      <c r="E202" s="80">
        <v>2.65</v>
      </c>
      <c r="F202" s="80">
        <v>0.03</v>
      </c>
      <c r="G202" s="67">
        <f>C202*E202*F202</f>
        <v>0.23849999999999996</v>
      </c>
      <c r="H202" s="70"/>
    </row>
    <row r="203" spans="1:9" s="58" customFormat="1" ht="15" x14ac:dyDescent="0.25">
      <c r="A203" s="70"/>
      <c r="B203" s="226" t="s">
        <v>458</v>
      </c>
      <c r="C203" s="80"/>
      <c r="D203" s="66">
        <v>15.86</v>
      </c>
      <c r="E203" s="80"/>
      <c r="F203" s="80">
        <v>0.08</v>
      </c>
      <c r="G203" s="67">
        <f>D203*F203</f>
        <v>1.2687999999999999</v>
      </c>
      <c r="H203" s="70"/>
    </row>
    <row r="204" spans="1:9" s="58" customFormat="1" ht="15" x14ac:dyDescent="0.25">
      <c r="A204" s="70"/>
      <c r="B204" s="226" t="s">
        <v>463</v>
      </c>
      <c r="C204" s="80">
        <v>2</v>
      </c>
      <c r="D204" s="66">
        <v>3.72</v>
      </c>
      <c r="E204" s="80"/>
      <c r="F204" s="80">
        <v>7.0000000000000007E-2</v>
      </c>
      <c r="G204" s="67">
        <f>C204*D204*F204</f>
        <v>0.52080000000000004</v>
      </c>
      <c r="H204" s="70"/>
    </row>
    <row r="205" spans="1:9" s="58" customFormat="1" ht="15" x14ac:dyDescent="0.25">
      <c r="A205" s="70"/>
      <c r="B205" s="226" t="s">
        <v>462</v>
      </c>
      <c r="C205" s="80">
        <v>2</v>
      </c>
      <c r="D205" s="66">
        <v>3.64</v>
      </c>
      <c r="E205" s="80"/>
      <c r="F205" s="80">
        <v>0.08</v>
      </c>
      <c r="G205" s="67">
        <f>C205*D205*F205</f>
        <v>0.58240000000000003</v>
      </c>
      <c r="H205" s="70"/>
    </row>
    <row r="206" spans="1:9" s="58" customFormat="1" ht="15" x14ac:dyDescent="0.25">
      <c r="A206" s="70"/>
      <c r="B206" s="226" t="s">
        <v>459</v>
      </c>
      <c r="C206" s="80"/>
      <c r="D206" s="66">
        <v>4.8</v>
      </c>
      <c r="E206" s="80"/>
      <c r="F206" s="80">
        <v>7.0000000000000007E-2</v>
      </c>
      <c r="G206" s="67">
        <f>D206*F206</f>
        <v>0.33600000000000002</v>
      </c>
      <c r="H206" s="70"/>
    </row>
    <row r="207" spans="1:9" s="58" customFormat="1" ht="15" x14ac:dyDescent="0.25">
      <c r="A207" s="70"/>
      <c r="B207" s="226" t="s">
        <v>460</v>
      </c>
      <c r="C207" s="80"/>
      <c r="D207" s="66">
        <v>4.0999999999999996</v>
      </c>
      <c r="E207" s="80"/>
      <c r="F207" s="80">
        <v>0.08</v>
      </c>
      <c r="G207" s="67">
        <f>D207*F207</f>
        <v>0.32799999999999996</v>
      </c>
      <c r="H207" s="70"/>
    </row>
    <row r="208" spans="1:9" s="58" customFormat="1" ht="15" x14ac:dyDescent="0.25">
      <c r="A208" s="70"/>
      <c r="B208" s="226" t="s">
        <v>461</v>
      </c>
      <c r="C208" s="80"/>
      <c r="D208" s="66">
        <v>10.1</v>
      </c>
      <c r="E208" s="80"/>
      <c r="F208" s="80">
        <v>0.12</v>
      </c>
      <c r="G208" s="67">
        <f>D208*F208</f>
        <v>1.212</v>
      </c>
      <c r="H208" s="70"/>
    </row>
    <row r="209" spans="1:8" s="58" customFormat="1" ht="15.75" thickBot="1" x14ac:dyDescent="0.3">
      <c r="A209" s="70"/>
      <c r="B209" s="393" t="s">
        <v>295</v>
      </c>
      <c r="C209" s="394"/>
      <c r="D209" s="394"/>
      <c r="E209" s="394"/>
      <c r="F209" s="395"/>
      <c r="G209" s="71">
        <f>SUM(G200:G208)</f>
        <v>5.5224999999999991</v>
      </c>
      <c r="H209" s="70"/>
    </row>
    <row r="210" spans="1:8" s="58" customFormat="1" ht="15" x14ac:dyDescent="0.25">
      <c r="A210" s="70"/>
      <c r="B210" s="52"/>
      <c r="C210" s="52"/>
      <c r="D210" s="52"/>
      <c r="E210" s="52"/>
      <c r="F210" s="52"/>
      <c r="G210" s="53"/>
      <c r="H210" s="70"/>
    </row>
    <row r="211" spans="1:8" s="58" customFormat="1" ht="15" x14ac:dyDescent="0.25">
      <c r="A211" s="54" t="s">
        <v>177</v>
      </c>
      <c r="B211" s="49" t="s">
        <v>490</v>
      </c>
      <c r="C211" s="49"/>
      <c r="D211" s="49"/>
      <c r="E211" s="70"/>
      <c r="F211" s="70"/>
      <c r="G211" s="70"/>
      <c r="H211" s="70"/>
    </row>
    <row r="212" spans="1:8" s="58" customFormat="1" ht="15.75" thickBot="1" x14ac:dyDescent="0.3">
      <c r="A212" s="54"/>
      <c r="B212" s="49"/>
      <c r="C212" s="49"/>
      <c r="D212" s="49"/>
      <c r="E212" s="70"/>
      <c r="F212" s="70"/>
      <c r="G212" s="70"/>
      <c r="H212" s="70"/>
    </row>
    <row r="213" spans="1:8" s="58" customFormat="1" ht="15" x14ac:dyDescent="0.25">
      <c r="A213" s="70"/>
      <c r="B213" s="65" t="s">
        <v>45</v>
      </c>
      <c r="C213" s="68" t="s">
        <v>244</v>
      </c>
      <c r="D213" s="68" t="s">
        <v>72</v>
      </c>
      <c r="E213" s="63" t="s">
        <v>46</v>
      </c>
      <c r="F213" s="63" t="s">
        <v>464</v>
      </c>
      <c r="G213" s="64" t="s">
        <v>294</v>
      </c>
      <c r="H213" s="70"/>
    </row>
    <row r="214" spans="1:8" s="58" customFormat="1" ht="15" x14ac:dyDescent="0.25">
      <c r="A214" s="70"/>
      <c r="B214" s="228" t="s">
        <v>452</v>
      </c>
      <c r="C214" s="80">
        <v>4</v>
      </c>
      <c r="D214" s="66"/>
      <c r="E214" s="80">
        <v>2.4</v>
      </c>
      <c r="F214" s="80">
        <v>7.0000000000000007E-2</v>
      </c>
      <c r="G214" s="67">
        <f>C214*E214*F214</f>
        <v>0.67200000000000004</v>
      </c>
      <c r="H214" s="70"/>
    </row>
    <row r="215" spans="1:8" s="58" customFormat="1" ht="15" x14ac:dyDescent="0.25">
      <c r="A215" s="70"/>
      <c r="B215" s="228" t="s">
        <v>453</v>
      </c>
      <c r="C215" s="80">
        <v>2</v>
      </c>
      <c r="D215" s="66"/>
      <c r="E215" s="80">
        <v>2.6</v>
      </c>
      <c r="F215" s="80">
        <v>7.0000000000000007E-2</v>
      </c>
      <c r="G215" s="67">
        <f>C215*E215*F215</f>
        <v>0.36400000000000005</v>
      </c>
      <c r="H215" s="70"/>
    </row>
    <row r="216" spans="1:8" s="58" customFormat="1" ht="15" x14ac:dyDescent="0.25">
      <c r="A216" s="70"/>
      <c r="B216" s="228" t="s">
        <v>454</v>
      </c>
      <c r="C216" s="80">
        <v>3</v>
      </c>
      <c r="D216" s="66"/>
      <c r="E216" s="80">
        <v>2.65</v>
      </c>
      <c r="F216" s="80">
        <v>0.03</v>
      </c>
      <c r="G216" s="67">
        <f>C216*E216*F216</f>
        <v>0.23849999999999996</v>
      </c>
      <c r="H216" s="70"/>
    </row>
    <row r="217" spans="1:8" s="58" customFormat="1" ht="15" x14ac:dyDescent="0.25">
      <c r="A217" s="70"/>
      <c r="B217" s="228" t="s">
        <v>458</v>
      </c>
      <c r="C217" s="80"/>
      <c r="D217" s="66">
        <v>15.86</v>
      </c>
      <c r="E217" s="80"/>
      <c r="F217" s="80">
        <v>0.08</v>
      </c>
      <c r="G217" s="67">
        <f>D217*F217</f>
        <v>1.2687999999999999</v>
      </c>
      <c r="H217" s="70"/>
    </row>
    <row r="218" spans="1:8" s="58" customFormat="1" ht="15" x14ac:dyDescent="0.25">
      <c r="A218" s="70"/>
      <c r="B218" s="228" t="s">
        <v>463</v>
      </c>
      <c r="C218" s="80">
        <v>2</v>
      </c>
      <c r="D218" s="66">
        <v>3.72</v>
      </c>
      <c r="E218" s="80"/>
      <c r="F218" s="80">
        <v>7.0000000000000007E-2</v>
      </c>
      <c r="G218" s="67">
        <f>C218*D218*F218</f>
        <v>0.52080000000000004</v>
      </c>
      <c r="H218" s="70"/>
    </row>
    <row r="219" spans="1:8" s="58" customFormat="1" ht="15" x14ac:dyDescent="0.25">
      <c r="A219" s="70"/>
      <c r="B219" s="228" t="s">
        <v>462</v>
      </c>
      <c r="C219" s="80">
        <v>2</v>
      </c>
      <c r="D219" s="66">
        <v>3.64</v>
      </c>
      <c r="E219" s="80"/>
      <c r="F219" s="80">
        <v>0.08</v>
      </c>
      <c r="G219" s="67">
        <f>C219*D219*F219</f>
        <v>0.58240000000000003</v>
      </c>
      <c r="H219" s="70"/>
    </row>
    <row r="220" spans="1:8" s="58" customFormat="1" ht="15" x14ac:dyDescent="0.25">
      <c r="A220" s="70"/>
      <c r="B220" s="228" t="s">
        <v>459</v>
      </c>
      <c r="C220" s="80"/>
      <c r="D220" s="66">
        <v>4.8</v>
      </c>
      <c r="E220" s="80"/>
      <c r="F220" s="80">
        <v>7.0000000000000007E-2</v>
      </c>
      <c r="G220" s="67">
        <f>D220*F220</f>
        <v>0.33600000000000002</v>
      </c>
      <c r="H220" s="70"/>
    </row>
    <row r="221" spans="1:8" s="58" customFormat="1" ht="15" x14ac:dyDescent="0.25">
      <c r="A221" s="70"/>
      <c r="B221" s="228" t="s">
        <v>460</v>
      </c>
      <c r="C221" s="80"/>
      <c r="D221" s="66">
        <v>4.0999999999999996</v>
      </c>
      <c r="E221" s="80"/>
      <c r="F221" s="80">
        <v>0.08</v>
      </c>
      <c r="G221" s="67">
        <f>D221*F221</f>
        <v>0.32799999999999996</v>
      </c>
      <c r="H221" s="70"/>
    </row>
    <row r="222" spans="1:8" s="58" customFormat="1" ht="15" x14ac:dyDescent="0.25">
      <c r="A222" s="70"/>
      <c r="B222" s="228" t="s">
        <v>461</v>
      </c>
      <c r="C222" s="80"/>
      <c r="D222" s="66">
        <v>10.1</v>
      </c>
      <c r="E222" s="80"/>
      <c r="F222" s="80">
        <v>0.12</v>
      </c>
      <c r="G222" s="67">
        <f>D222*F222</f>
        <v>1.212</v>
      </c>
      <c r="H222" s="70"/>
    </row>
    <row r="223" spans="1:8" s="58" customFormat="1" ht="15.75" thickBot="1" x14ac:dyDescent="0.3">
      <c r="A223" s="70"/>
      <c r="B223" s="393" t="s">
        <v>295</v>
      </c>
      <c r="C223" s="394"/>
      <c r="D223" s="394"/>
      <c r="E223" s="394"/>
      <c r="F223" s="395"/>
      <c r="G223" s="71">
        <f>SUM(G214:G222)</f>
        <v>5.5224999999999991</v>
      </c>
      <c r="H223" s="70"/>
    </row>
    <row r="225" spans="1:8" s="58" customFormat="1" ht="15" x14ac:dyDescent="0.25">
      <c r="A225" s="54" t="s">
        <v>318</v>
      </c>
      <c r="B225" s="49" t="s">
        <v>495</v>
      </c>
      <c r="C225" s="49"/>
      <c r="D225" s="49"/>
      <c r="E225" s="70"/>
      <c r="F225" s="70"/>
      <c r="G225" s="70"/>
      <c r="H225" s="70"/>
    </row>
    <row r="226" spans="1:8" s="58" customFormat="1" ht="15.75" thickBot="1" x14ac:dyDescent="0.3">
      <c r="A226" s="54"/>
      <c r="B226" s="49"/>
      <c r="C226" s="49"/>
      <c r="D226" s="49"/>
      <c r="E226" s="70"/>
      <c r="F226" s="70"/>
      <c r="G226" s="70"/>
      <c r="H226" s="70"/>
    </row>
    <row r="227" spans="1:8" s="58" customFormat="1" ht="15" x14ac:dyDescent="0.25">
      <c r="A227" s="70"/>
      <c r="B227" s="65" t="s">
        <v>45</v>
      </c>
      <c r="C227" s="68" t="s">
        <v>244</v>
      </c>
      <c r="D227" s="68" t="s">
        <v>455</v>
      </c>
      <c r="E227" s="63" t="s">
        <v>46</v>
      </c>
      <c r="F227" s="63" t="s">
        <v>456</v>
      </c>
      <c r="G227" s="64" t="s">
        <v>48</v>
      </c>
      <c r="H227" s="70"/>
    </row>
    <row r="228" spans="1:8" s="58" customFormat="1" ht="15" x14ac:dyDescent="0.25">
      <c r="A228" s="70"/>
      <c r="B228" s="227" t="s">
        <v>353</v>
      </c>
      <c r="C228" s="80"/>
      <c r="D228" s="66"/>
      <c r="E228" s="80"/>
      <c r="F228" s="80"/>
      <c r="G228" s="67">
        <v>40.049999999999997</v>
      </c>
      <c r="H228" s="70"/>
    </row>
    <row r="229" spans="1:8" s="58" customFormat="1" ht="15" x14ac:dyDescent="0.25">
      <c r="A229" s="70"/>
      <c r="B229" s="227" t="s">
        <v>465</v>
      </c>
      <c r="C229" s="80"/>
      <c r="D229" s="66"/>
      <c r="E229" s="80"/>
      <c r="F229" s="80"/>
      <c r="G229" s="67">
        <v>20.9</v>
      </c>
      <c r="H229" s="70"/>
    </row>
    <row r="230" spans="1:8" s="58" customFormat="1" ht="15.75" thickBot="1" x14ac:dyDescent="0.3">
      <c r="A230" s="70"/>
      <c r="B230" s="393" t="s">
        <v>235</v>
      </c>
      <c r="C230" s="394"/>
      <c r="D230" s="394"/>
      <c r="E230" s="394"/>
      <c r="F230" s="395"/>
      <c r="G230" s="71">
        <f>SUM(G228:G229)</f>
        <v>60.949999999999996</v>
      </c>
      <c r="H230" s="70"/>
    </row>
    <row r="231" spans="1:8" s="58" customFormat="1" ht="15" x14ac:dyDescent="0.25">
      <c r="A231" s="70"/>
      <c r="B231" s="52"/>
      <c r="C231" s="52"/>
      <c r="D231" s="52"/>
      <c r="E231" s="52"/>
      <c r="F231" s="52"/>
      <c r="G231" s="53"/>
      <c r="H231" s="70"/>
    </row>
    <row r="232" spans="1:8" s="58" customFormat="1" ht="15" x14ac:dyDescent="0.25">
      <c r="A232" s="54" t="s">
        <v>466</v>
      </c>
      <c r="B232" s="49" t="s">
        <v>173</v>
      </c>
      <c r="C232" s="49"/>
      <c r="D232" s="49"/>
      <c r="E232" s="70"/>
      <c r="F232" s="70"/>
      <c r="G232" s="70"/>
      <c r="H232" s="70"/>
    </row>
    <row r="233" spans="1:8" s="58" customFormat="1" ht="15.75" thickBot="1" x14ac:dyDescent="0.3">
      <c r="A233" s="54"/>
      <c r="B233" s="49"/>
      <c r="C233" s="49"/>
      <c r="D233" s="49"/>
      <c r="E233" s="70"/>
      <c r="F233" s="70"/>
      <c r="G233" s="70"/>
      <c r="H233" s="70"/>
    </row>
    <row r="234" spans="1:8" s="58" customFormat="1" ht="15" x14ac:dyDescent="0.25">
      <c r="A234" s="70"/>
      <c r="B234" s="65" t="s">
        <v>45</v>
      </c>
      <c r="C234" s="68" t="s">
        <v>45</v>
      </c>
      <c r="D234" s="68" t="s">
        <v>50</v>
      </c>
      <c r="E234" s="63" t="s">
        <v>72</v>
      </c>
      <c r="F234" s="63" t="s">
        <v>51</v>
      </c>
      <c r="G234" s="64" t="s">
        <v>72</v>
      </c>
      <c r="H234" s="70"/>
    </row>
    <row r="235" spans="1:8" s="58" customFormat="1" ht="15" x14ac:dyDescent="0.25">
      <c r="A235" s="70"/>
      <c r="B235" s="186" t="s">
        <v>183</v>
      </c>
      <c r="C235" s="62" t="s">
        <v>184</v>
      </c>
      <c r="D235" s="60">
        <v>2</v>
      </c>
      <c r="E235" s="51">
        <v>1.65</v>
      </c>
      <c r="F235" s="51"/>
      <c r="G235" s="61">
        <f>D235*E235</f>
        <v>3.3</v>
      </c>
      <c r="H235" s="70"/>
    </row>
    <row r="236" spans="1:8" s="58" customFormat="1" ht="15.75" thickBot="1" x14ac:dyDescent="0.3">
      <c r="A236" s="70"/>
      <c r="B236" s="393" t="s">
        <v>69</v>
      </c>
      <c r="C236" s="394"/>
      <c r="D236" s="394"/>
      <c r="E236" s="394"/>
      <c r="F236" s="395"/>
      <c r="G236" s="71">
        <f>SUM(G235:G235)</f>
        <v>3.3</v>
      </c>
      <c r="H236" s="70"/>
    </row>
    <row r="237" spans="1:8" s="58" customFormat="1" ht="15" x14ac:dyDescent="0.25">
      <c r="A237" s="70"/>
      <c r="B237" s="52"/>
      <c r="C237" s="52"/>
      <c r="D237" s="52"/>
      <c r="E237" s="52"/>
      <c r="F237" s="52"/>
      <c r="G237" s="53"/>
      <c r="H237" s="70"/>
    </row>
    <row r="238" spans="1:8" s="58" customFormat="1" ht="15" x14ac:dyDescent="0.25">
      <c r="A238" s="54" t="s">
        <v>467</v>
      </c>
      <c r="B238" s="49" t="s">
        <v>175</v>
      </c>
      <c r="C238" s="49"/>
      <c r="D238" s="49"/>
      <c r="E238" s="70"/>
      <c r="F238" s="70"/>
      <c r="G238" s="70"/>
      <c r="H238" s="70"/>
    </row>
    <row r="239" spans="1:8" s="58" customFormat="1" ht="15.75" thickBot="1" x14ac:dyDescent="0.3">
      <c r="A239" s="54"/>
      <c r="B239" s="49"/>
      <c r="C239" s="49"/>
      <c r="D239" s="49"/>
      <c r="E239" s="70"/>
      <c r="F239" s="70"/>
      <c r="G239" s="70"/>
      <c r="H239" s="70"/>
    </row>
    <row r="240" spans="1:8" s="58" customFormat="1" ht="15" x14ac:dyDescent="0.25">
      <c r="A240" s="70"/>
      <c r="B240" s="65" t="s">
        <v>45</v>
      </c>
      <c r="C240" s="68" t="s">
        <v>45</v>
      </c>
      <c r="D240" s="68" t="s">
        <v>50</v>
      </c>
      <c r="E240" s="63" t="s">
        <v>72</v>
      </c>
      <c r="F240" s="63" t="s">
        <v>51</v>
      </c>
      <c r="G240" s="64" t="s">
        <v>72</v>
      </c>
      <c r="H240" s="70"/>
    </row>
    <row r="241" spans="1:8" s="58" customFormat="1" ht="15" x14ac:dyDescent="0.25">
      <c r="A241" s="70"/>
      <c r="B241" s="396" t="s">
        <v>188</v>
      </c>
      <c r="C241" s="62" t="s">
        <v>185</v>
      </c>
      <c r="D241" s="60">
        <v>1</v>
      </c>
      <c r="E241" s="51">
        <v>2.9</v>
      </c>
      <c r="F241" s="51"/>
      <c r="G241" s="61">
        <f>D241*E241</f>
        <v>2.9</v>
      </c>
      <c r="H241" s="70"/>
    </row>
    <row r="242" spans="1:8" s="58" customFormat="1" ht="15" x14ac:dyDescent="0.25">
      <c r="A242" s="70"/>
      <c r="B242" s="397"/>
      <c r="C242" s="79" t="s">
        <v>186</v>
      </c>
      <c r="D242" s="66">
        <v>1</v>
      </c>
      <c r="E242" s="80">
        <v>3.2</v>
      </c>
      <c r="F242" s="80"/>
      <c r="G242" s="67">
        <f>D242*E242</f>
        <v>3.2</v>
      </c>
      <c r="H242" s="70"/>
    </row>
    <row r="243" spans="1:8" s="58" customFormat="1" ht="15" x14ac:dyDescent="0.25">
      <c r="A243" s="70"/>
      <c r="B243" s="398"/>
      <c r="C243" s="62" t="s">
        <v>187</v>
      </c>
      <c r="D243" s="60">
        <v>2</v>
      </c>
      <c r="E243" s="51">
        <v>2.4</v>
      </c>
      <c r="F243" s="51"/>
      <c r="G243" s="61">
        <f>D243*E243</f>
        <v>4.8</v>
      </c>
      <c r="H243" s="70"/>
    </row>
    <row r="244" spans="1:8" s="58" customFormat="1" ht="15.75" thickBot="1" x14ac:dyDescent="0.3">
      <c r="A244" s="70"/>
      <c r="B244" s="393" t="s">
        <v>69</v>
      </c>
      <c r="C244" s="394"/>
      <c r="D244" s="394"/>
      <c r="E244" s="394"/>
      <c r="F244" s="395"/>
      <c r="G244" s="71">
        <f>SUM(G241:G243)</f>
        <v>10.899999999999999</v>
      </c>
      <c r="H244" s="70"/>
    </row>
    <row r="245" spans="1:8" s="58" customFormat="1" ht="15" x14ac:dyDescent="0.25">
      <c r="A245" s="70"/>
      <c r="B245" s="52"/>
      <c r="C245" s="52"/>
      <c r="D245" s="52"/>
      <c r="E245" s="52"/>
      <c r="F245" s="52"/>
      <c r="G245" s="53"/>
      <c r="H245" s="70"/>
    </row>
    <row r="246" spans="1:8" s="58" customFormat="1" ht="15" x14ac:dyDescent="0.25">
      <c r="A246" s="54" t="s">
        <v>468</v>
      </c>
      <c r="B246" s="49" t="s">
        <v>176</v>
      </c>
      <c r="C246" s="49"/>
      <c r="D246" s="49"/>
      <c r="E246" s="70"/>
      <c r="F246" s="70"/>
      <c r="G246" s="70"/>
      <c r="H246" s="70"/>
    </row>
    <row r="247" spans="1:8" s="58" customFormat="1" ht="15.75" thickBot="1" x14ac:dyDescent="0.3">
      <c r="A247" s="54"/>
      <c r="B247" s="49"/>
      <c r="C247" s="49"/>
      <c r="D247" s="49"/>
      <c r="E247" s="70"/>
      <c r="F247" s="70"/>
      <c r="G247" s="70"/>
      <c r="H247" s="70"/>
    </row>
    <row r="248" spans="1:8" s="58" customFormat="1" ht="15" x14ac:dyDescent="0.25">
      <c r="A248" s="70"/>
      <c r="B248" s="65" t="s">
        <v>45</v>
      </c>
      <c r="C248" s="68" t="s">
        <v>45</v>
      </c>
      <c r="D248" s="68" t="s">
        <v>50</v>
      </c>
      <c r="E248" s="63" t="s">
        <v>72</v>
      </c>
      <c r="F248" s="63" t="s">
        <v>51</v>
      </c>
      <c r="G248" s="64" t="s">
        <v>72</v>
      </c>
      <c r="H248" s="70"/>
    </row>
    <row r="249" spans="1:8" s="58" customFormat="1" ht="15" x14ac:dyDescent="0.25">
      <c r="A249" s="70"/>
      <c r="B249" s="405" t="s">
        <v>189</v>
      </c>
      <c r="C249" s="62" t="s">
        <v>190</v>
      </c>
      <c r="D249" s="60">
        <v>1</v>
      </c>
      <c r="E249" s="51">
        <v>1.26</v>
      </c>
      <c r="F249" s="51"/>
      <c r="G249" s="61">
        <f>D249*E249</f>
        <v>1.26</v>
      </c>
      <c r="H249" s="70"/>
    </row>
    <row r="250" spans="1:8" s="58" customFormat="1" ht="15" x14ac:dyDescent="0.25">
      <c r="A250" s="70"/>
      <c r="B250" s="406"/>
      <c r="C250" s="79" t="s">
        <v>191</v>
      </c>
      <c r="D250" s="66">
        <v>1</v>
      </c>
      <c r="E250" s="80">
        <v>1.1599999999999999</v>
      </c>
      <c r="F250" s="80"/>
      <c r="G250" s="67">
        <f>D250*E250</f>
        <v>1.1599999999999999</v>
      </c>
      <c r="H250" s="70"/>
    </row>
    <row r="251" spans="1:8" s="58" customFormat="1" ht="15" x14ac:dyDescent="0.25">
      <c r="A251" s="70"/>
      <c r="B251" s="406"/>
      <c r="C251" s="62" t="s">
        <v>192</v>
      </c>
      <c r="D251" s="60">
        <v>1</v>
      </c>
      <c r="E251" s="51">
        <v>2.7</v>
      </c>
      <c r="F251" s="51"/>
      <c r="G251" s="61">
        <f>D251*E251</f>
        <v>2.7</v>
      </c>
      <c r="H251" s="70"/>
    </row>
    <row r="252" spans="1:8" s="58" customFormat="1" ht="15" x14ac:dyDescent="0.25">
      <c r="A252" s="70"/>
      <c r="B252" s="407"/>
      <c r="C252" s="62" t="s">
        <v>193</v>
      </c>
      <c r="D252" s="60">
        <v>1</v>
      </c>
      <c r="E252" s="51">
        <v>1.3</v>
      </c>
      <c r="F252" s="51"/>
      <c r="G252" s="61">
        <f>D252*E252</f>
        <v>1.3</v>
      </c>
      <c r="H252" s="70"/>
    </row>
    <row r="253" spans="1:8" s="58" customFormat="1" ht="15.75" thickBot="1" x14ac:dyDescent="0.3">
      <c r="A253" s="70"/>
      <c r="B253" s="393" t="s">
        <v>69</v>
      </c>
      <c r="C253" s="394"/>
      <c r="D253" s="394"/>
      <c r="E253" s="394"/>
      <c r="F253" s="395"/>
      <c r="G253" s="71">
        <f>SUM(G249:G252)</f>
        <v>6.42</v>
      </c>
      <c r="H253" s="70"/>
    </row>
    <row r="255" spans="1:8" s="58" customFormat="1" ht="15" x14ac:dyDescent="0.25">
      <c r="A255" s="54" t="s">
        <v>491</v>
      </c>
      <c r="B255" s="49" t="s">
        <v>178</v>
      </c>
      <c r="C255" s="49"/>
      <c r="D255" s="49"/>
      <c r="E255" s="70"/>
      <c r="F255" s="70"/>
      <c r="G255" s="70"/>
      <c r="H255" s="70"/>
    </row>
    <row r="256" spans="1:8" s="58" customFormat="1" ht="15.75" thickBot="1" x14ac:dyDescent="0.3">
      <c r="A256" s="54"/>
      <c r="B256" s="49"/>
      <c r="C256" s="49"/>
      <c r="D256" s="49"/>
      <c r="E256" s="70"/>
      <c r="F256" s="70"/>
      <c r="G256" s="70"/>
      <c r="H256" s="70"/>
    </row>
    <row r="257" spans="1:8" s="58" customFormat="1" ht="15" x14ac:dyDescent="0.25">
      <c r="A257" s="70"/>
      <c r="B257" s="65" t="s">
        <v>45</v>
      </c>
      <c r="C257" s="68" t="s">
        <v>45</v>
      </c>
      <c r="D257" s="68" t="s">
        <v>50</v>
      </c>
      <c r="E257" s="63" t="s">
        <v>72</v>
      </c>
      <c r="F257" s="63" t="s">
        <v>51</v>
      </c>
      <c r="G257" s="64" t="s">
        <v>72</v>
      </c>
      <c r="H257" s="70"/>
    </row>
    <row r="258" spans="1:8" s="58" customFormat="1" ht="15" x14ac:dyDescent="0.25">
      <c r="A258" s="70"/>
      <c r="B258" s="186" t="s">
        <v>194</v>
      </c>
      <c r="C258" s="62" t="s">
        <v>184</v>
      </c>
      <c r="D258" s="60">
        <v>2</v>
      </c>
      <c r="E258" s="51">
        <v>1.65</v>
      </c>
      <c r="F258" s="51"/>
      <c r="G258" s="61">
        <f>D258*E258</f>
        <v>3.3</v>
      </c>
      <c r="H258" s="70"/>
    </row>
    <row r="259" spans="1:8" s="58" customFormat="1" ht="15.75" thickBot="1" x14ac:dyDescent="0.3">
      <c r="A259" s="70"/>
      <c r="B259" s="393" t="s">
        <v>69</v>
      </c>
      <c r="C259" s="394"/>
      <c r="D259" s="394"/>
      <c r="E259" s="394"/>
      <c r="F259" s="395"/>
      <c r="G259" s="71">
        <f>SUM(G258:G258)</f>
        <v>3.3</v>
      </c>
      <c r="H259" s="70"/>
    </row>
    <row r="261" spans="1:8" s="58" customFormat="1" ht="15" x14ac:dyDescent="0.25">
      <c r="A261" s="54" t="s">
        <v>514</v>
      </c>
      <c r="B261" s="49" t="s">
        <v>182</v>
      </c>
      <c r="C261" s="49"/>
      <c r="D261" s="49"/>
      <c r="E261" s="70"/>
      <c r="F261" s="70"/>
      <c r="G261" s="70"/>
      <c r="H261" s="70"/>
    </row>
    <row r="262" spans="1:8" s="58" customFormat="1" ht="15.75" thickBot="1" x14ac:dyDescent="0.3">
      <c r="A262" s="54"/>
      <c r="B262" s="49"/>
      <c r="C262" s="49"/>
      <c r="D262" s="49"/>
      <c r="E262" s="70"/>
      <c r="F262" s="70"/>
      <c r="G262" s="70"/>
      <c r="H262" s="70"/>
    </row>
    <row r="263" spans="1:8" s="58" customFormat="1" ht="15" x14ac:dyDescent="0.25">
      <c r="A263" s="70"/>
      <c r="B263" s="65" t="s">
        <v>45</v>
      </c>
      <c r="C263" s="68" t="s">
        <v>45</v>
      </c>
      <c r="D263" s="68" t="s">
        <v>50</v>
      </c>
      <c r="E263" s="63" t="s">
        <v>72</v>
      </c>
      <c r="F263" s="63" t="s">
        <v>51</v>
      </c>
      <c r="G263" s="64" t="s">
        <v>72</v>
      </c>
      <c r="H263" s="70"/>
    </row>
    <row r="264" spans="1:8" s="58" customFormat="1" ht="15" x14ac:dyDescent="0.25">
      <c r="A264" s="70"/>
      <c r="B264" s="396" t="s">
        <v>195</v>
      </c>
      <c r="C264" s="62" t="s">
        <v>185</v>
      </c>
      <c r="D264" s="60">
        <v>1</v>
      </c>
      <c r="E264" s="51">
        <v>2.9</v>
      </c>
      <c r="F264" s="51"/>
      <c r="G264" s="61">
        <f>D264*E264</f>
        <v>2.9</v>
      </c>
      <c r="H264" s="70"/>
    </row>
    <row r="265" spans="1:8" s="58" customFormat="1" ht="15" x14ac:dyDescent="0.25">
      <c r="A265" s="70"/>
      <c r="B265" s="397"/>
      <c r="C265" s="79" t="s">
        <v>186</v>
      </c>
      <c r="D265" s="66">
        <v>1</v>
      </c>
      <c r="E265" s="80">
        <v>3.2</v>
      </c>
      <c r="F265" s="80"/>
      <c r="G265" s="67">
        <f>D265*E265</f>
        <v>3.2</v>
      </c>
      <c r="H265" s="70"/>
    </row>
    <row r="266" spans="1:8" s="58" customFormat="1" ht="15" x14ac:dyDescent="0.25">
      <c r="A266" s="70"/>
      <c r="B266" s="398"/>
      <c r="C266" s="62" t="s">
        <v>187</v>
      </c>
      <c r="D266" s="60">
        <v>2</v>
      </c>
      <c r="E266" s="51">
        <v>2.4</v>
      </c>
      <c r="F266" s="51"/>
      <c r="G266" s="61">
        <f>D266*E266</f>
        <v>4.8</v>
      </c>
      <c r="H266" s="70"/>
    </row>
    <row r="267" spans="1:8" s="58" customFormat="1" ht="15.75" thickBot="1" x14ac:dyDescent="0.3">
      <c r="A267" s="70"/>
      <c r="B267" s="393" t="s">
        <v>69</v>
      </c>
      <c r="C267" s="394"/>
      <c r="D267" s="394"/>
      <c r="E267" s="394"/>
      <c r="F267" s="395"/>
      <c r="G267" s="71">
        <f>SUM(G264:G266)</f>
        <v>10.899999999999999</v>
      </c>
      <c r="H267" s="70"/>
    </row>
    <row r="269" spans="1:8" s="58" customFormat="1" ht="15" x14ac:dyDescent="0.25">
      <c r="A269" s="54" t="s">
        <v>515</v>
      </c>
      <c r="B269" s="49" t="s">
        <v>320</v>
      </c>
      <c r="C269" s="49"/>
      <c r="D269" s="49"/>
      <c r="E269" s="70"/>
      <c r="F269" s="70"/>
      <c r="G269" s="70"/>
      <c r="H269" s="70"/>
    </row>
    <row r="270" spans="1:8" s="58" customFormat="1" ht="15.75" thickBot="1" x14ac:dyDescent="0.3">
      <c r="A270" s="54"/>
      <c r="B270" s="49"/>
      <c r="C270" s="49"/>
      <c r="D270" s="49"/>
      <c r="E270" s="70"/>
      <c r="F270" s="70"/>
      <c r="G270" s="70"/>
      <c r="H270" s="70"/>
    </row>
    <row r="271" spans="1:8" s="58" customFormat="1" ht="15" x14ac:dyDescent="0.25">
      <c r="A271" s="70"/>
      <c r="B271" s="65" t="s">
        <v>45</v>
      </c>
      <c r="C271" s="68" t="s">
        <v>45</v>
      </c>
      <c r="D271" s="68" t="s">
        <v>50</v>
      </c>
      <c r="E271" s="63" t="s">
        <v>72</v>
      </c>
      <c r="F271" s="63" t="s">
        <v>51</v>
      </c>
      <c r="G271" s="64" t="s">
        <v>72</v>
      </c>
      <c r="H271" s="70"/>
    </row>
    <row r="272" spans="1:8" s="58" customFormat="1" ht="15" x14ac:dyDescent="0.25">
      <c r="A272" s="70"/>
      <c r="B272" s="405" t="s">
        <v>330</v>
      </c>
      <c r="C272" s="79" t="s">
        <v>186</v>
      </c>
      <c r="D272" s="66">
        <v>2</v>
      </c>
      <c r="E272" s="80">
        <v>5.18</v>
      </c>
      <c r="F272" s="80"/>
      <c r="G272" s="67">
        <f>D272*E272</f>
        <v>10.36</v>
      </c>
      <c r="H272" s="70"/>
    </row>
    <row r="273" spans="1:8" s="58" customFormat="1" ht="15" x14ac:dyDescent="0.25">
      <c r="A273" s="70"/>
      <c r="B273" s="407"/>
      <c r="C273" s="62" t="s">
        <v>187</v>
      </c>
      <c r="D273" s="60">
        <v>4</v>
      </c>
      <c r="E273" s="51">
        <v>3.44</v>
      </c>
      <c r="F273" s="51"/>
      <c r="G273" s="61">
        <f>D273*E273</f>
        <v>13.76</v>
      </c>
      <c r="H273" s="70"/>
    </row>
    <row r="274" spans="1:8" s="58" customFormat="1" ht="15.75" thickBot="1" x14ac:dyDescent="0.3">
      <c r="A274" s="70"/>
      <c r="B274" s="393" t="s">
        <v>69</v>
      </c>
      <c r="C274" s="394"/>
      <c r="D274" s="394"/>
      <c r="E274" s="394"/>
      <c r="F274" s="395"/>
      <c r="G274" s="71">
        <f>SUM(G272:G273)</f>
        <v>24.119999999999997</v>
      </c>
      <c r="H274" s="70"/>
    </row>
    <row r="275" spans="1:8" s="58" customFormat="1" ht="15" x14ac:dyDescent="0.25">
      <c r="A275" s="70"/>
      <c r="B275" s="52"/>
      <c r="C275" s="52"/>
      <c r="D275" s="52"/>
      <c r="E275" s="52"/>
      <c r="F275" s="52"/>
      <c r="G275" s="53"/>
      <c r="H275" s="70"/>
    </row>
    <row r="276" spans="1:8" s="58" customFormat="1" ht="15" x14ac:dyDescent="0.25">
      <c r="A276" s="183">
        <v>5</v>
      </c>
      <c r="B276" s="78" t="s">
        <v>234</v>
      </c>
      <c r="C276" s="52"/>
      <c r="D276" s="52"/>
      <c r="E276" s="52"/>
      <c r="F276" s="52"/>
      <c r="G276" s="53"/>
      <c r="H276" s="70"/>
    </row>
    <row r="277" spans="1:8" s="58" customFormat="1" ht="15" x14ac:dyDescent="0.25">
      <c r="A277" s="70"/>
      <c r="B277" s="52"/>
      <c r="C277" s="52"/>
      <c r="D277" s="52"/>
      <c r="E277" s="52"/>
      <c r="F277" s="52"/>
      <c r="G277" s="53"/>
      <c r="H277" s="70"/>
    </row>
    <row r="278" spans="1:8" s="58" customFormat="1" ht="15" x14ac:dyDescent="0.25">
      <c r="A278" s="54" t="s">
        <v>9</v>
      </c>
      <c r="B278" s="49" t="s">
        <v>522</v>
      </c>
      <c r="C278" s="49"/>
      <c r="D278" s="49"/>
      <c r="E278" s="70"/>
      <c r="F278" s="70"/>
      <c r="G278" s="70"/>
      <c r="H278" s="70"/>
    </row>
    <row r="279" spans="1:8" s="58" customFormat="1" ht="15.75" thickBot="1" x14ac:dyDescent="0.3">
      <c r="A279" s="54"/>
      <c r="B279" s="49"/>
      <c r="C279" s="49"/>
      <c r="D279" s="49"/>
      <c r="E279" s="70"/>
      <c r="F279" s="70"/>
      <c r="G279" s="70"/>
      <c r="H279" s="70"/>
    </row>
    <row r="280" spans="1:8" s="58" customFormat="1" ht="15" x14ac:dyDescent="0.25">
      <c r="A280" s="70"/>
      <c r="B280" s="65" t="s">
        <v>45</v>
      </c>
      <c r="C280" s="68" t="s">
        <v>45</v>
      </c>
      <c r="D280" s="68" t="s">
        <v>236</v>
      </c>
      <c r="E280" s="63" t="s">
        <v>46</v>
      </c>
      <c r="F280" s="63" t="s">
        <v>51</v>
      </c>
      <c r="G280" s="64" t="s">
        <v>48</v>
      </c>
      <c r="H280" s="70"/>
    </row>
    <row r="281" spans="1:8" s="58" customFormat="1" ht="15" x14ac:dyDescent="0.25">
      <c r="A281" s="70"/>
      <c r="B281" s="396" t="s">
        <v>242</v>
      </c>
      <c r="C281" s="184" t="s">
        <v>260</v>
      </c>
      <c r="D281" s="79">
        <v>23.85</v>
      </c>
      <c r="E281" s="185">
        <v>2.83</v>
      </c>
      <c r="F281" s="80">
        <v>9</v>
      </c>
      <c r="G281" s="67">
        <f>(D281*E281)-F281</f>
        <v>58.495500000000007</v>
      </c>
      <c r="H281" s="70"/>
    </row>
    <row r="282" spans="1:8" s="58" customFormat="1" ht="15" x14ac:dyDescent="0.25">
      <c r="A282" s="70"/>
      <c r="B282" s="397"/>
      <c r="C282" s="184" t="s">
        <v>259</v>
      </c>
      <c r="D282" s="79">
        <v>7.15</v>
      </c>
      <c r="E282" s="80">
        <v>0.4</v>
      </c>
      <c r="F282" s="80">
        <v>0</v>
      </c>
      <c r="G282" s="67">
        <f>(D282*E282)-F282</f>
        <v>2.8600000000000003</v>
      </c>
      <c r="H282" s="70"/>
    </row>
    <row r="283" spans="1:8" s="58" customFormat="1" ht="15" x14ac:dyDescent="0.25">
      <c r="A283" s="70"/>
      <c r="B283" s="397"/>
      <c r="C283" s="184" t="s">
        <v>238</v>
      </c>
      <c r="D283" s="79">
        <v>20.41</v>
      </c>
      <c r="E283" s="80">
        <v>0.9</v>
      </c>
      <c r="F283" s="80">
        <v>2.72</v>
      </c>
      <c r="G283" s="67">
        <f>(D283*E283)-F283</f>
        <v>15.648999999999999</v>
      </c>
      <c r="H283" s="70"/>
    </row>
    <row r="284" spans="1:8" s="58" customFormat="1" ht="15" x14ac:dyDescent="0.25">
      <c r="A284" s="70"/>
      <c r="B284" s="398"/>
      <c r="C284" s="184" t="s">
        <v>237</v>
      </c>
      <c r="D284" s="79">
        <v>18.09</v>
      </c>
      <c r="E284" s="185">
        <v>0.55000000000000004</v>
      </c>
      <c r="F284" s="80">
        <v>0</v>
      </c>
      <c r="G284" s="67">
        <f>(D284*E284)-F284</f>
        <v>9.9495000000000005</v>
      </c>
      <c r="H284" s="70"/>
    </row>
    <row r="285" spans="1:8" s="58" customFormat="1" ht="15.75" thickBot="1" x14ac:dyDescent="0.3">
      <c r="A285" s="70"/>
      <c r="B285" s="393" t="s">
        <v>235</v>
      </c>
      <c r="C285" s="394"/>
      <c r="D285" s="394"/>
      <c r="E285" s="394"/>
      <c r="F285" s="395"/>
      <c r="G285" s="71">
        <f>SUM(G281:G284)</f>
        <v>86.954000000000008</v>
      </c>
      <c r="H285" s="70"/>
    </row>
    <row r="287" spans="1:8" s="58" customFormat="1" ht="15" x14ac:dyDescent="0.25">
      <c r="A287" s="54" t="s">
        <v>44</v>
      </c>
      <c r="B287" s="49" t="s">
        <v>523</v>
      </c>
      <c r="C287" s="49"/>
      <c r="D287" s="49"/>
      <c r="E287" s="70"/>
      <c r="F287" s="70"/>
      <c r="G287" s="70"/>
      <c r="H287" s="70"/>
    </row>
    <row r="288" spans="1:8" s="58" customFormat="1" ht="15.75" thickBot="1" x14ac:dyDescent="0.3">
      <c r="A288" s="54"/>
      <c r="B288" s="49"/>
      <c r="C288" s="49"/>
      <c r="D288" s="49"/>
      <c r="E288" s="70"/>
      <c r="F288" s="70"/>
      <c r="G288" s="70"/>
      <c r="H288" s="70"/>
    </row>
    <row r="289" spans="1:8" s="58" customFormat="1" ht="15" x14ac:dyDescent="0.25">
      <c r="A289" s="70"/>
      <c r="B289" s="65" t="s">
        <v>45</v>
      </c>
      <c r="C289" s="68" t="s">
        <v>244</v>
      </c>
      <c r="D289" s="68" t="s">
        <v>70</v>
      </c>
      <c r="E289" s="63" t="s">
        <v>46</v>
      </c>
      <c r="F289" s="63" t="s">
        <v>51</v>
      </c>
      <c r="G289" s="64" t="s">
        <v>48</v>
      </c>
      <c r="H289" s="70"/>
    </row>
    <row r="290" spans="1:8" s="58" customFormat="1" ht="15" x14ac:dyDescent="0.25">
      <c r="A290" s="70"/>
      <c r="B290" s="207" t="s">
        <v>315</v>
      </c>
      <c r="C290" s="80"/>
      <c r="D290" s="79"/>
      <c r="E290" s="185"/>
      <c r="F290" s="80"/>
      <c r="G290" s="67">
        <v>2.72</v>
      </c>
      <c r="H290" s="70"/>
    </row>
    <row r="291" spans="1:8" s="58" customFormat="1" ht="15.75" thickBot="1" x14ac:dyDescent="0.3">
      <c r="A291" s="70"/>
      <c r="B291" s="393" t="s">
        <v>235</v>
      </c>
      <c r="C291" s="394"/>
      <c r="D291" s="394"/>
      <c r="E291" s="394"/>
      <c r="F291" s="395"/>
      <c r="G291" s="71">
        <f>G290</f>
        <v>2.72</v>
      </c>
      <c r="H291" s="70"/>
    </row>
    <row r="292" spans="1:8" s="58" customFormat="1" ht="15" x14ac:dyDescent="0.25">
      <c r="A292" s="70"/>
      <c r="B292" s="52"/>
      <c r="C292" s="52"/>
      <c r="D292" s="52"/>
      <c r="E292" s="52"/>
      <c r="F292" s="52"/>
      <c r="G292" s="53"/>
      <c r="H292" s="70"/>
    </row>
    <row r="293" spans="1:8" s="58" customFormat="1" ht="15" x14ac:dyDescent="0.25">
      <c r="A293" s="183">
        <v>6</v>
      </c>
      <c r="B293" s="78" t="s">
        <v>7</v>
      </c>
      <c r="C293" s="52"/>
      <c r="D293" s="52"/>
      <c r="E293" s="52"/>
      <c r="F293" s="52"/>
      <c r="G293" s="53"/>
      <c r="H293" s="70"/>
    </row>
    <row r="294" spans="1:8" s="58" customFormat="1" ht="15" x14ac:dyDescent="0.25">
      <c r="A294" s="70"/>
      <c r="B294" s="52"/>
      <c r="C294" s="52"/>
      <c r="D294" s="52"/>
      <c r="E294" s="52"/>
      <c r="F294" s="52"/>
      <c r="G294" s="53"/>
      <c r="H294" s="70"/>
    </row>
    <row r="295" spans="1:8" s="58" customFormat="1" ht="15" x14ac:dyDescent="0.25">
      <c r="A295" s="54" t="s">
        <v>24</v>
      </c>
      <c r="B295" s="49" t="s">
        <v>241</v>
      </c>
      <c r="C295" s="49"/>
      <c r="D295" s="49"/>
      <c r="E295" s="70"/>
      <c r="F295" s="70"/>
      <c r="G295" s="70"/>
      <c r="H295" s="70"/>
    </row>
    <row r="296" spans="1:8" s="58" customFormat="1" ht="15.75" thickBot="1" x14ac:dyDescent="0.3">
      <c r="A296" s="54"/>
      <c r="B296" s="49"/>
      <c r="C296" s="49"/>
      <c r="D296" s="49"/>
      <c r="E296" s="70"/>
      <c r="F296" s="70"/>
      <c r="G296" s="70"/>
      <c r="H296" s="70"/>
    </row>
    <row r="297" spans="1:8" s="58" customFormat="1" ht="15" x14ac:dyDescent="0.25">
      <c r="A297" s="70"/>
      <c r="B297" s="65" t="s">
        <v>45</v>
      </c>
      <c r="C297" s="68" t="s">
        <v>244</v>
      </c>
      <c r="D297" s="68" t="s">
        <v>236</v>
      </c>
      <c r="E297" s="63" t="s">
        <v>249</v>
      </c>
      <c r="F297" s="63" t="s">
        <v>245</v>
      </c>
      <c r="G297" s="64" t="s">
        <v>48</v>
      </c>
      <c r="H297" s="70"/>
    </row>
    <row r="298" spans="1:8" s="58" customFormat="1" ht="15" x14ac:dyDescent="0.25">
      <c r="A298" s="70"/>
      <c r="B298" s="186" t="s">
        <v>248</v>
      </c>
      <c r="C298" s="80">
        <v>3</v>
      </c>
      <c r="D298" s="79"/>
      <c r="E298" s="185">
        <v>1.66</v>
      </c>
      <c r="F298" s="80"/>
      <c r="G298" s="67">
        <f>C298*E298</f>
        <v>4.9799999999999995</v>
      </c>
      <c r="H298" s="70"/>
    </row>
    <row r="299" spans="1:8" s="58" customFormat="1" ht="15" x14ac:dyDescent="0.25">
      <c r="A299" s="70"/>
      <c r="B299" s="186" t="s">
        <v>243</v>
      </c>
      <c r="C299" s="80">
        <v>2</v>
      </c>
      <c r="D299" s="79"/>
      <c r="E299" s="185"/>
      <c r="F299" s="80">
        <f>G285</f>
        <v>86.954000000000008</v>
      </c>
      <c r="G299" s="67">
        <f>C299*F299</f>
        <v>173.90800000000002</v>
      </c>
      <c r="H299" s="70"/>
    </row>
    <row r="300" spans="1:8" s="58" customFormat="1" ht="15.75" thickBot="1" x14ac:dyDescent="0.3">
      <c r="A300" s="70"/>
      <c r="B300" s="393" t="s">
        <v>235</v>
      </c>
      <c r="C300" s="394"/>
      <c r="D300" s="394"/>
      <c r="E300" s="394"/>
      <c r="F300" s="395"/>
      <c r="G300" s="71">
        <f>SUM(G298:G299)</f>
        <v>178.88800000000001</v>
      </c>
      <c r="H300" s="70"/>
    </row>
    <row r="302" spans="1:8" s="58" customFormat="1" ht="15" x14ac:dyDescent="0.25">
      <c r="A302" s="54" t="s">
        <v>26</v>
      </c>
      <c r="B302" s="49" t="s">
        <v>524</v>
      </c>
      <c r="C302" s="49"/>
      <c r="D302" s="49"/>
      <c r="E302" s="70"/>
      <c r="F302" s="70"/>
      <c r="G302" s="70"/>
      <c r="H302" s="70"/>
    </row>
    <row r="303" spans="1:8" s="58" customFormat="1" ht="15.75" thickBot="1" x14ac:dyDescent="0.3">
      <c r="A303" s="54"/>
      <c r="B303" s="49"/>
      <c r="C303" s="49"/>
      <c r="D303" s="49"/>
      <c r="E303" s="70"/>
      <c r="F303" s="70"/>
      <c r="G303" s="70"/>
      <c r="H303" s="70"/>
    </row>
    <row r="304" spans="1:8" s="58" customFormat="1" ht="15" x14ac:dyDescent="0.25">
      <c r="A304" s="70"/>
      <c r="B304" s="65" t="s">
        <v>45</v>
      </c>
      <c r="C304" s="68" t="s">
        <v>45</v>
      </c>
      <c r="D304" s="68" t="s">
        <v>236</v>
      </c>
      <c r="E304" s="63" t="s">
        <v>46</v>
      </c>
      <c r="F304" s="63" t="s">
        <v>51</v>
      </c>
      <c r="G304" s="64" t="s">
        <v>48</v>
      </c>
      <c r="H304" s="70"/>
    </row>
    <row r="305" spans="1:9" s="58" customFormat="1" ht="15" x14ac:dyDescent="0.25">
      <c r="A305" s="70"/>
      <c r="B305" s="405" t="s">
        <v>251</v>
      </c>
      <c r="C305" s="184" t="s">
        <v>260</v>
      </c>
      <c r="D305" s="79">
        <v>23.85</v>
      </c>
      <c r="E305" s="80">
        <v>2.5</v>
      </c>
      <c r="F305" s="80">
        <v>9</v>
      </c>
      <c r="G305" s="67">
        <f>(D305*E305)-F305</f>
        <v>50.625</v>
      </c>
      <c r="H305" s="70"/>
    </row>
    <row r="306" spans="1:9" s="58" customFormat="1" ht="15" x14ac:dyDescent="0.25">
      <c r="A306" s="70"/>
      <c r="B306" s="406"/>
      <c r="C306" s="184" t="s">
        <v>259</v>
      </c>
      <c r="D306" s="79">
        <v>7.15</v>
      </c>
      <c r="E306" s="80">
        <v>0.4</v>
      </c>
      <c r="F306" s="80">
        <v>0</v>
      </c>
      <c r="G306" s="67">
        <f>(D306*E306)-F306</f>
        <v>2.8600000000000003</v>
      </c>
      <c r="H306" s="70"/>
    </row>
    <row r="307" spans="1:9" s="58" customFormat="1" ht="15" x14ac:dyDescent="0.25">
      <c r="A307" s="70"/>
      <c r="B307" s="406"/>
      <c r="C307" s="184" t="s">
        <v>238</v>
      </c>
      <c r="D307" s="79">
        <v>20.41</v>
      </c>
      <c r="E307" s="80">
        <v>0.9</v>
      </c>
      <c r="F307" s="80">
        <v>2.72</v>
      </c>
      <c r="G307" s="67">
        <f>(D307*E307)-F307</f>
        <v>15.648999999999999</v>
      </c>
      <c r="H307" s="70"/>
    </row>
    <row r="308" spans="1:9" s="58" customFormat="1" ht="15" x14ac:dyDescent="0.25">
      <c r="A308" s="70"/>
      <c r="B308" s="406"/>
      <c r="C308" s="184" t="s">
        <v>237</v>
      </c>
      <c r="D308" s="79">
        <v>18.09</v>
      </c>
      <c r="E308" s="185">
        <v>0.55000000000000004</v>
      </c>
      <c r="F308" s="80">
        <v>0</v>
      </c>
      <c r="G308" s="67">
        <f>(D308*E308)-F308</f>
        <v>9.9495000000000005</v>
      </c>
      <c r="H308" s="70"/>
    </row>
    <row r="309" spans="1:9" s="58" customFormat="1" ht="15" x14ac:dyDescent="0.25">
      <c r="A309" s="70"/>
      <c r="B309" s="407"/>
      <c r="C309" s="184" t="s">
        <v>250</v>
      </c>
      <c r="D309" s="79"/>
      <c r="E309" s="185"/>
      <c r="F309" s="80"/>
      <c r="G309" s="67">
        <f>G298</f>
        <v>4.9799999999999995</v>
      </c>
      <c r="H309" s="70"/>
    </row>
    <row r="310" spans="1:9" s="58" customFormat="1" ht="15" x14ac:dyDescent="0.25">
      <c r="A310" s="70"/>
      <c r="B310" s="408" t="s">
        <v>252</v>
      </c>
      <c r="C310" s="409"/>
      <c r="D310" s="409"/>
      <c r="E310" s="409"/>
      <c r="F310" s="410"/>
      <c r="G310" s="190">
        <f>SUM(G305:G309)</f>
        <v>84.063500000000005</v>
      </c>
      <c r="H310" s="70"/>
    </row>
    <row r="311" spans="1:9" s="58" customFormat="1" ht="15.75" thickBot="1" x14ac:dyDescent="0.3">
      <c r="A311" s="70"/>
      <c r="B311" s="411" t="s">
        <v>235</v>
      </c>
      <c r="C311" s="412"/>
      <c r="D311" s="412"/>
      <c r="E311" s="412"/>
      <c r="F311" s="413"/>
      <c r="G311" s="189">
        <f>2*(G305+G306+G307+G308)+G309</f>
        <v>163.14699999999999</v>
      </c>
      <c r="H311" s="70"/>
    </row>
    <row r="313" spans="1:9" s="58" customFormat="1" ht="15" x14ac:dyDescent="0.25">
      <c r="A313" s="54" t="s">
        <v>53</v>
      </c>
      <c r="B313" s="49" t="s">
        <v>525</v>
      </c>
      <c r="C313" s="49"/>
      <c r="D313" s="49"/>
      <c r="E313" s="70"/>
      <c r="F313" s="70"/>
      <c r="G313" s="70"/>
      <c r="H313" s="70"/>
    </row>
    <row r="314" spans="1:9" s="58" customFormat="1" ht="15.75" thickBot="1" x14ac:dyDescent="0.3">
      <c r="A314" s="54"/>
      <c r="B314" s="49"/>
      <c r="C314" s="49"/>
      <c r="D314" s="49"/>
      <c r="E314" s="70"/>
      <c r="F314" s="70"/>
      <c r="G314" s="70"/>
      <c r="H314" s="70"/>
    </row>
    <row r="315" spans="1:9" s="58" customFormat="1" ht="15" x14ac:dyDescent="0.25">
      <c r="A315" s="70"/>
      <c r="B315" s="65" t="s">
        <v>45</v>
      </c>
      <c r="C315" s="68" t="s">
        <v>244</v>
      </c>
      <c r="D315" s="68" t="s">
        <v>70</v>
      </c>
      <c r="E315" s="63" t="s">
        <v>46</v>
      </c>
      <c r="F315" s="63" t="s">
        <v>47</v>
      </c>
      <c r="G315" s="63" t="s">
        <v>51</v>
      </c>
      <c r="H315" s="64" t="s">
        <v>48</v>
      </c>
      <c r="I315" s="70"/>
    </row>
    <row r="316" spans="1:9" s="58" customFormat="1" ht="15" x14ac:dyDescent="0.25">
      <c r="A316" s="70"/>
      <c r="B316" s="186" t="s">
        <v>255</v>
      </c>
      <c r="C316" s="80">
        <v>1</v>
      </c>
      <c r="D316" s="66">
        <v>16.010000000000002</v>
      </c>
      <c r="E316" s="80">
        <v>2.5</v>
      </c>
      <c r="F316" s="80"/>
      <c r="G316" s="80">
        <v>8.56</v>
      </c>
      <c r="H316" s="67">
        <f>(C316*D316*E316)-G316</f>
        <v>31.465000000000003</v>
      </c>
      <c r="I316" s="70"/>
    </row>
    <row r="317" spans="1:9" s="58" customFormat="1" ht="15" x14ac:dyDescent="0.25">
      <c r="A317" s="70"/>
      <c r="B317" s="186" t="s">
        <v>256</v>
      </c>
      <c r="C317" s="80">
        <v>1</v>
      </c>
      <c r="D317" s="66">
        <v>9.09</v>
      </c>
      <c r="E317" s="80">
        <v>2.5</v>
      </c>
      <c r="F317" s="80"/>
      <c r="G317" s="80">
        <v>2.06</v>
      </c>
      <c r="H317" s="67">
        <f>(C317*D317*E317)-G317</f>
        <v>20.665000000000003</v>
      </c>
      <c r="I317" s="70"/>
    </row>
    <row r="318" spans="1:9" s="58" customFormat="1" ht="15" x14ac:dyDescent="0.25">
      <c r="A318" s="70"/>
      <c r="B318" s="186" t="s">
        <v>257</v>
      </c>
      <c r="C318" s="80">
        <v>1</v>
      </c>
      <c r="D318" s="66">
        <v>18.09</v>
      </c>
      <c r="E318" s="80">
        <v>0.95</v>
      </c>
      <c r="F318" s="80"/>
      <c r="G318" s="80">
        <v>0</v>
      </c>
      <c r="H318" s="67">
        <f>(C318*D318*E318)-G318</f>
        <v>17.185499999999998</v>
      </c>
      <c r="I318" s="70"/>
    </row>
    <row r="319" spans="1:9" s="58" customFormat="1" ht="15" x14ac:dyDescent="0.25">
      <c r="A319" s="70"/>
      <c r="B319" s="207" t="s">
        <v>331</v>
      </c>
      <c r="C319" s="80">
        <v>2</v>
      </c>
      <c r="D319" s="66">
        <v>24.12</v>
      </c>
      <c r="E319" s="80"/>
      <c r="F319" s="80">
        <v>0.38</v>
      </c>
      <c r="G319" s="80"/>
      <c r="H319" s="67">
        <f>C319*D319*F319</f>
        <v>18.331200000000003</v>
      </c>
      <c r="I319" s="70"/>
    </row>
    <row r="320" spans="1:9" s="58" customFormat="1" ht="15" x14ac:dyDescent="0.25">
      <c r="A320" s="70"/>
      <c r="B320" s="186" t="s">
        <v>258</v>
      </c>
      <c r="C320" s="80">
        <v>2</v>
      </c>
      <c r="D320" s="66">
        <v>7.15</v>
      </c>
      <c r="E320" s="80">
        <v>0.4</v>
      </c>
      <c r="F320" s="80"/>
      <c r="G320" s="80">
        <v>0</v>
      </c>
      <c r="H320" s="67">
        <f>C320*D320*E320</f>
        <v>5.7200000000000006</v>
      </c>
      <c r="I320" s="70"/>
    </row>
    <row r="321" spans="1:8" s="58" customFormat="1" ht="15.75" thickBot="1" x14ac:dyDescent="0.3">
      <c r="A321" s="70"/>
      <c r="B321" s="393" t="s">
        <v>235</v>
      </c>
      <c r="C321" s="394"/>
      <c r="D321" s="394"/>
      <c r="E321" s="394"/>
      <c r="F321" s="394"/>
      <c r="G321" s="414"/>
      <c r="H321" s="71">
        <f>SUM(H316:H320)</f>
        <v>93.366700000000009</v>
      </c>
    </row>
    <row r="323" spans="1:8" s="58" customFormat="1" ht="15" x14ac:dyDescent="0.25">
      <c r="A323" s="54" t="s">
        <v>61</v>
      </c>
      <c r="B323" s="49" t="s">
        <v>279</v>
      </c>
      <c r="C323" s="49"/>
      <c r="D323" s="49"/>
      <c r="E323" s="70"/>
      <c r="F323" s="70"/>
      <c r="G323" s="70"/>
      <c r="H323" s="70"/>
    </row>
    <row r="324" spans="1:8" s="58" customFormat="1" ht="15.75" thickBot="1" x14ac:dyDescent="0.3">
      <c r="A324" s="54"/>
      <c r="B324" s="49"/>
      <c r="C324" s="49"/>
      <c r="D324" s="49"/>
      <c r="E324" s="70"/>
      <c r="F324" s="70"/>
      <c r="G324" s="70"/>
      <c r="H324" s="70"/>
    </row>
    <row r="325" spans="1:8" s="58" customFormat="1" ht="15" x14ac:dyDescent="0.25">
      <c r="A325" s="70"/>
      <c r="B325" s="65" t="s">
        <v>45</v>
      </c>
      <c r="C325" s="68" t="s">
        <v>244</v>
      </c>
      <c r="D325" s="68" t="s">
        <v>70</v>
      </c>
      <c r="E325" s="63" t="s">
        <v>46</v>
      </c>
      <c r="F325" s="63" t="s">
        <v>51</v>
      </c>
      <c r="G325" s="64" t="s">
        <v>48</v>
      </c>
      <c r="H325" s="70"/>
    </row>
    <row r="326" spans="1:8" s="58" customFormat="1" ht="15" x14ac:dyDescent="0.25">
      <c r="A326" s="70"/>
      <c r="B326" s="186" t="s">
        <v>274</v>
      </c>
      <c r="C326" s="80"/>
      <c r="D326" s="66">
        <v>8.01</v>
      </c>
      <c r="E326" s="80">
        <v>2.95</v>
      </c>
      <c r="F326" s="80">
        <v>5.62</v>
      </c>
      <c r="G326" s="67">
        <f>(D326*E326)-F326</f>
        <v>18.009499999999999</v>
      </c>
      <c r="H326" s="70"/>
    </row>
    <row r="327" spans="1:8" s="58" customFormat="1" ht="15" x14ac:dyDescent="0.25">
      <c r="A327" s="70"/>
      <c r="B327" s="186" t="s">
        <v>275</v>
      </c>
      <c r="C327" s="80"/>
      <c r="D327" s="66">
        <v>12.08</v>
      </c>
      <c r="E327" s="80">
        <v>3.95</v>
      </c>
      <c r="F327" s="80">
        <v>1.76</v>
      </c>
      <c r="G327" s="67">
        <f>(D327*E327)-F327</f>
        <v>45.956000000000003</v>
      </c>
      <c r="H327" s="70"/>
    </row>
    <row r="328" spans="1:8" s="58" customFormat="1" ht="15.75" thickBot="1" x14ac:dyDescent="0.3">
      <c r="A328" s="70"/>
      <c r="B328" s="393" t="s">
        <v>235</v>
      </c>
      <c r="C328" s="394"/>
      <c r="D328" s="394"/>
      <c r="E328" s="394"/>
      <c r="F328" s="395"/>
      <c r="G328" s="71">
        <f>SUM(G326:G327)</f>
        <v>63.965500000000006</v>
      </c>
      <c r="H328" s="70"/>
    </row>
    <row r="330" spans="1:8" s="58" customFormat="1" ht="15" x14ac:dyDescent="0.25">
      <c r="A330" s="183">
        <v>7</v>
      </c>
      <c r="B330" s="78" t="s">
        <v>89</v>
      </c>
      <c r="C330" s="52"/>
      <c r="D330" s="52"/>
      <c r="E330" s="52"/>
      <c r="F330" s="52"/>
      <c r="G330" s="53"/>
      <c r="H330" s="70"/>
    </row>
    <row r="331" spans="1:8" s="58" customFormat="1" ht="12.75" customHeight="1" x14ac:dyDescent="0.25">
      <c r="A331" s="70"/>
      <c r="B331" s="52"/>
      <c r="C331" s="52"/>
      <c r="D331" s="52"/>
      <c r="E331" s="52"/>
      <c r="F331" s="52"/>
      <c r="G331" s="53"/>
      <c r="H331" s="70"/>
    </row>
    <row r="332" spans="1:8" s="58" customFormat="1" ht="15" x14ac:dyDescent="0.25">
      <c r="A332" s="54" t="s">
        <v>10</v>
      </c>
      <c r="B332" s="49" t="s">
        <v>280</v>
      </c>
      <c r="C332" s="49"/>
      <c r="D332" s="49"/>
      <c r="E332" s="70"/>
      <c r="F332" s="70"/>
      <c r="G332" s="70"/>
      <c r="H332" s="70"/>
    </row>
    <row r="333" spans="1:8" s="58" customFormat="1" ht="15.75" thickBot="1" x14ac:dyDescent="0.3">
      <c r="A333" s="54"/>
      <c r="B333" s="49"/>
      <c r="C333" s="49"/>
      <c r="D333" s="49"/>
      <c r="E333" s="70"/>
      <c r="F333" s="70"/>
      <c r="G333" s="70"/>
      <c r="H333" s="70"/>
    </row>
    <row r="334" spans="1:8" s="58" customFormat="1" ht="15" x14ac:dyDescent="0.25">
      <c r="A334" s="70"/>
      <c r="B334" s="65" t="s">
        <v>45</v>
      </c>
      <c r="C334" s="68" t="s">
        <v>244</v>
      </c>
      <c r="D334" s="68" t="s">
        <v>72</v>
      </c>
      <c r="E334" s="63" t="s">
        <v>47</v>
      </c>
      <c r="F334" s="63" t="s">
        <v>51</v>
      </c>
      <c r="G334" s="64" t="s">
        <v>48</v>
      </c>
      <c r="H334" s="70"/>
    </row>
    <row r="335" spans="1:8" s="58" customFormat="1" ht="15" x14ac:dyDescent="0.25">
      <c r="A335" s="70"/>
      <c r="B335" s="186" t="s">
        <v>255</v>
      </c>
      <c r="C335" s="80"/>
      <c r="D335" s="79"/>
      <c r="E335" s="185"/>
      <c r="F335" s="80"/>
      <c r="G335" s="67">
        <v>14.78</v>
      </c>
      <c r="H335" s="70"/>
    </row>
    <row r="336" spans="1:8" s="58" customFormat="1" ht="15" x14ac:dyDescent="0.25">
      <c r="A336" s="70"/>
      <c r="B336" s="186" t="s">
        <v>256</v>
      </c>
      <c r="C336" s="80"/>
      <c r="D336" s="79"/>
      <c r="E336" s="185"/>
      <c r="F336" s="80"/>
      <c r="G336" s="67">
        <v>3.88</v>
      </c>
      <c r="H336" s="70"/>
    </row>
    <row r="337" spans="1:8" s="58" customFormat="1" ht="15" x14ac:dyDescent="0.25">
      <c r="A337" s="70"/>
      <c r="B337" s="218" t="s">
        <v>282</v>
      </c>
      <c r="C337" s="80"/>
      <c r="D337" s="79"/>
      <c r="E337" s="185"/>
      <c r="F337" s="80"/>
      <c r="G337" s="67">
        <v>32.5</v>
      </c>
      <c r="H337" s="70"/>
    </row>
    <row r="338" spans="1:8" s="58" customFormat="1" ht="15" x14ac:dyDescent="0.25">
      <c r="A338" s="70"/>
      <c r="B338" s="218" t="s">
        <v>444</v>
      </c>
      <c r="C338" s="80">
        <v>9</v>
      </c>
      <c r="D338" s="80">
        <v>0.9</v>
      </c>
      <c r="E338" s="80">
        <v>0.9</v>
      </c>
      <c r="F338" s="80"/>
      <c r="G338" s="67">
        <f>C338*D338*E338</f>
        <v>7.29</v>
      </c>
      <c r="H338" s="70"/>
    </row>
    <row r="339" spans="1:8" s="58" customFormat="1" ht="15" x14ac:dyDescent="0.25">
      <c r="A339" s="70"/>
      <c r="B339" s="186" t="s">
        <v>442</v>
      </c>
      <c r="C339" s="80"/>
      <c r="D339" s="79">
        <v>49.91</v>
      </c>
      <c r="E339" s="67">
        <v>0.3</v>
      </c>
      <c r="F339" s="80"/>
      <c r="G339" s="67">
        <f>D339*E339</f>
        <v>14.972999999999999</v>
      </c>
      <c r="H339" s="70"/>
    </row>
    <row r="340" spans="1:8" s="58" customFormat="1" ht="15.75" thickBot="1" x14ac:dyDescent="0.3">
      <c r="A340" s="70"/>
      <c r="B340" s="393" t="s">
        <v>235</v>
      </c>
      <c r="C340" s="394"/>
      <c r="D340" s="394"/>
      <c r="E340" s="394"/>
      <c r="F340" s="395"/>
      <c r="G340" s="71">
        <f>SUM(G335:G339)</f>
        <v>73.423000000000002</v>
      </c>
      <c r="H340" s="70"/>
    </row>
    <row r="342" spans="1:8" s="58" customFormat="1" ht="15" x14ac:dyDescent="0.25">
      <c r="A342" s="54" t="s">
        <v>62</v>
      </c>
      <c r="B342" s="49" t="s">
        <v>283</v>
      </c>
      <c r="C342" s="49"/>
      <c r="D342" s="49"/>
      <c r="E342" s="70"/>
      <c r="F342" s="70"/>
      <c r="G342" s="70"/>
      <c r="H342" s="70"/>
    </row>
    <row r="343" spans="1:8" s="58" customFormat="1" ht="15.75" thickBot="1" x14ac:dyDescent="0.3">
      <c r="A343" s="54"/>
      <c r="B343" s="49"/>
      <c r="C343" s="49"/>
      <c r="D343" s="49"/>
      <c r="E343" s="70"/>
      <c r="F343" s="70"/>
      <c r="G343" s="70"/>
      <c r="H343" s="70"/>
    </row>
    <row r="344" spans="1:8" s="58" customFormat="1" ht="15" x14ac:dyDescent="0.25">
      <c r="A344" s="70"/>
      <c r="B344" s="65" t="s">
        <v>45</v>
      </c>
      <c r="C344" s="68" t="s">
        <v>244</v>
      </c>
      <c r="D344" s="68" t="s">
        <v>70</v>
      </c>
      <c r="E344" s="63" t="s">
        <v>46</v>
      </c>
      <c r="F344" s="63" t="s">
        <v>51</v>
      </c>
      <c r="G344" s="64" t="s">
        <v>48</v>
      </c>
      <c r="H344" s="70"/>
    </row>
    <row r="345" spans="1:8" s="58" customFormat="1" ht="15" x14ac:dyDescent="0.25">
      <c r="A345" s="70"/>
      <c r="B345" s="186" t="s">
        <v>255</v>
      </c>
      <c r="C345" s="80"/>
      <c r="D345" s="79"/>
      <c r="E345" s="185"/>
      <c r="F345" s="80"/>
      <c r="G345" s="67">
        <v>14.78</v>
      </c>
      <c r="H345" s="70"/>
    </row>
    <row r="346" spans="1:8" s="58" customFormat="1" ht="15" x14ac:dyDescent="0.25">
      <c r="A346" s="70"/>
      <c r="B346" s="186" t="s">
        <v>256</v>
      </c>
      <c r="C346" s="80"/>
      <c r="D346" s="79"/>
      <c r="E346" s="185"/>
      <c r="F346" s="80"/>
      <c r="G346" s="67">
        <v>3.88</v>
      </c>
      <c r="H346" s="70"/>
    </row>
    <row r="347" spans="1:8" s="58" customFormat="1" ht="15" x14ac:dyDescent="0.25">
      <c r="A347" s="70"/>
      <c r="B347" s="186" t="s">
        <v>282</v>
      </c>
      <c r="C347" s="80"/>
      <c r="D347" s="79"/>
      <c r="E347" s="185"/>
      <c r="F347" s="80"/>
      <c r="G347" s="67">
        <v>32.5</v>
      </c>
      <c r="H347" s="70"/>
    </row>
    <row r="348" spans="1:8" s="58" customFormat="1" ht="15.75" thickBot="1" x14ac:dyDescent="0.3">
      <c r="A348" s="70"/>
      <c r="B348" s="393" t="s">
        <v>235</v>
      </c>
      <c r="C348" s="394"/>
      <c r="D348" s="394"/>
      <c r="E348" s="394"/>
      <c r="F348" s="395"/>
      <c r="G348" s="71">
        <f>SUM(G345:G347)</f>
        <v>51.16</v>
      </c>
      <c r="H348" s="70"/>
    </row>
    <row r="350" spans="1:8" s="58" customFormat="1" ht="15" x14ac:dyDescent="0.25">
      <c r="A350" s="54" t="s">
        <v>63</v>
      </c>
      <c r="B350" s="49" t="s">
        <v>289</v>
      </c>
      <c r="C350" s="49"/>
      <c r="D350" s="49"/>
      <c r="E350" s="70"/>
      <c r="F350" s="70"/>
      <c r="G350" s="70"/>
      <c r="H350" s="70"/>
    </row>
    <row r="351" spans="1:8" s="58" customFormat="1" ht="15.75" thickBot="1" x14ac:dyDescent="0.3">
      <c r="A351" s="54"/>
      <c r="B351" s="49"/>
      <c r="C351" s="49"/>
      <c r="D351" s="49"/>
      <c r="E351" s="70"/>
      <c r="F351" s="70"/>
      <c r="G351" s="70"/>
      <c r="H351" s="70"/>
    </row>
    <row r="352" spans="1:8" s="58" customFormat="1" ht="15" x14ac:dyDescent="0.25">
      <c r="A352" s="70"/>
      <c r="B352" s="65" t="s">
        <v>45</v>
      </c>
      <c r="C352" s="68" t="s">
        <v>244</v>
      </c>
      <c r="D352" s="68" t="s">
        <v>70</v>
      </c>
      <c r="E352" s="63" t="s">
        <v>46</v>
      </c>
      <c r="F352" s="63" t="s">
        <v>51</v>
      </c>
      <c r="G352" s="64" t="s">
        <v>48</v>
      </c>
      <c r="H352" s="70"/>
    </row>
    <row r="353" spans="1:8" s="58" customFormat="1" ht="15" x14ac:dyDescent="0.25">
      <c r="A353" s="70"/>
      <c r="B353" s="186" t="s">
        <v>255</v>
      </c>
      <c r="C353" s="80"/>
      <c r="D353" s="79"/>
      <c r="E353" s="185"/>
      <c r="F353" s="80"/>
      <c r="G353" s="67">
        <v>14.78</v>
      </c>
      <c r="H353" s="70"/>
    </row>
    <row r="354" spans="1:8" s="58" customFormat="1" ht="15.75" thickBot="1" x14ac:dyDescent="0.3">
      <c r="A354" s="70"/>
      <c r="B354" s="393" t="s">
        <v>235</v>
      </c>
      <c r="C354" s="394"/>
      <c r="D354" s="394"/>
      <c r="E354" s="394"/>
      <c r="F354" s="395"/>
      <c r="G354" s="71">
        <f>SUM(G353:G353)</f>
        <v>14.78</v>
      </c>
      <c r="H354" s="70"/>
    </row>
    <row r="356" spans="1:8" s="58" customFormat="1" ht="15" x14ac:dyDescent="0.25">
      <c r="A356" s="54" t="s">
        <v>90</v>
      </c>
      <c r="B356" s="49" t="s">
        <v>302</v>
      </c>
      <c r="C356" s="49"/>
      <c r="D356" s="49"/>
      <c r="E356" s="70"/>
      <c r="F356" s="70"/>
      <c r="G356" s="70"/>
      <c r="H356" s="70"/>
    </row>
    <row r="357" spans="1:8" s="58" customFormat="1" ht="15.75" thickBot="1" x14ac:dyDescent="0.3">
      <c r="A357" s="54"/>
      <c r="B357" s="49"/>
      <c r="C357" s="49"/>
      <c r="D357" s="49"/>
      <c r="E357" s="70"/>
      <c r="F357" s="70"/>
      <c r="G357" s="70"/>
      <c r="H357" s="70"/>
    </row>
    <row r="358" spans="1:8" s="58" customFormat="1" ht="15" x14ac:dyDescent="0.25">
      <c r="A358" s="70"/>
      <c r="B358" s="65" t="s">
        <v>45</v>
      </c>
      <c r="C358" s="68" t="s">
        <v>244</v>
      </c>
      <c r="D358" s="68" t="s">
        <v>70</v>
      </c>
      <c r="E358" s="63" t="s">
        <v>46</v>
      </c>
      <c r="F358" s="63" t="s">
        <v>51</v>
      </c>
      <c r="G358" s="64" t="s">
        <v>48</v>
      </c>
      <c r="H358" s="70"/>
    </row>
    <row r="359" spans="1:8" s="58" customFormat="1" ht="15" x14ac:dyDescent="0.25">
      <c r="A359" s="70"/>
      <c r="B359" s="186" t="s">
        <v>256</v>
      </c>
      <c r="C359" s="80"/>
      <c r="D359" s="79"/>
      <c r="E359" s="185"/>
      <c r="F359" s="80"/>
      <c r="G359" s="67">
        <v>3.88</v>
      </c>
      <c r="H359" s="70"/>
    </row>
    <row r="360" spans="1:8" s="58" customFormat="1" ht="15.75" thickBot="1" x14ac:dyDescent="0.3">
      <c r="A360" s="70"/>
      <c r="B360" s="393" t="s">
        <v>235</v>
      </c>
      <c r="C360" s="394"/>
      <c r="D360" s="394"/>
      <c r="E360" s="394"/>
      <c r="F360" s="395"/>
      <c r="G360" s="71">
        <f>SUM(G359:G359)</f>
        <v>3.88</v>
      </c>
      <c r="H360" s="70"/>
    </row>
    <row r="362" spans="1:8" s="58" customFormat="1" ht="15" x14ac:dyDescent="0.25">
      <c r="A362" s="54" t="s">
        <v>91</v>
      </c>
      <c r="B362" s="49" t="s">
        <v>287</v>
      </c>
      <c r="C362" s="49"/>
      <c r="D362" s="49"/>
      <c r="E362" s="70"/>
      <c r="F362" s="70"/>
      <c r="G362" s="70"/>
      <c r="H362" s="70"/>
    </row>
    <row r="363" spans="1:8" s="58" customFormat="1" ht="15.75" thickBot="1" x14ac:dyDescent="0.3">
      <c r="A363" s="54"/>
      <c r="B363" s="49"/>
      <c r="C363" s="49"/>
      <c r="D363" s="49"/>
      <c r="E363" s="70"/>
      <c r="F363" s="70"/>
      <c r="G363" s="70"/>
      <c r="H363" s="70"/>
    </row>
    <row r="364" spans="1:8" s="58" customFormat="1" ht="15" x14ac:dyDescent="0.25">
      <c r="A364" s="70"/>
      <c r="B364" s="65" t="s">
        <v>45</v>
      </c>
      <c r="C364" s="68" t="s">
        <v>244</v>
      </c>
      <c r="D364" s="68" t="s">
        <v>70</v>
      </c>
      <c r="E364" s="63" t="s">
        <v>46</v>
      </c>
      <c r="F364" s="63" t="s">
        <v>51</v>
      </c>
      <c r="G364" s="64" t="s">
        <v>48</v>
      </c>
      <c r="H364" s="70"/>
    </row>
    <row r="365" spans="1:8" s="58" customFormat="1" ht="15" x14ac:dyDescent="0.25">
      <c r="A365" s="70"/>
      <c r="B365" s="186" t="s">
        <v>282</v>
      </c>
      <c r="C365" s="80"/>
      <c r="D365" s="79"/>
      <c r="E365" s="185"/>
      <c r="F365" s="80"/>
      <c r="G365" s="67">
        <v>32.5</v>
      </c>
      <c r="H365" s="70"/>
    </row>
    <row r="366" spans="1:8" s="58" customFormat="1" ht="15.75" thickBot="1" x14ac:dyDescent="0.3">
      <c r="A366" s="70"/>
      <c r="B366" s="393" t="s">
        <v>235</v>
      </c>
      <c r="C366" s="394"/>
      <c r="D366" s="394"/>
      <c r="E366" s="394"/>
      <c r="F366" s="395"/>
      <c r="G366" s="71">
        <f>SUM(G365:G365)</f>
        <v>32.5</v>
      </c>
      <c r="H366" s="70"/>
    </row>
    <row r="368" spans="1:8" s="58" customFormat="1" ht="15" x14ac:dyDescent="0.25">
      <c r="A368" s="54" t="s">
        <v>92</v>
      </c>
      <c r="B368" s="49" t="s">
        <v>296</v>
      </c>
      <c r="C368" s="49"/>
      <c r="D368" s="49"/>
      <c r="E368" s="70"/>
      <c r="F368" s="70"/>
      <c r="G368" s="70"/>
      <c r="H368" s="70"/>
    </row>
    <row r="369" spans="1:8" s="58" customFormat="1" ht="15.75" thickBot="1" x14ac:dyDescent="0.3">
      <c r="A369" s="54"/>
      <c r="B369" s="49"/>
      <c r="C369" s="49"/>
      <c r="D369" s="49"/>
      <c r="E369" s="70"/>
      <c r="F369" s="70"/>
      <c r="G369" s="70"/>
      <c r="H369" s="70"/>
    </row>
    <row r="370" spans="1:8" s="58" customFormat="1" ht="15" x14ac:dyDescent="0.25">
      <c r="A370" s="70"/>
      <c r="B370" s="65" t="s">
        <v>45</v>
      </c>
      <c r="C370" s="68" t="s">
        <v>244</v>
      </c>
      <c r="D370" s="68" t="s">
        <v>72</v>
      </c>
      <c r="E370" s="63" t="s">
        <v>46</v>
      </c>
      <c r="F370" s="63" t="s">
        <v>51</v>
      </c>
      <c r="G370" s="64" t="s">
        <v>298</v>
      </c>
      <c r="H370" s="70"/>
    </row>
    <row r="371" spans="1:8" s="58" customFormat="1" ht="15" x14ac:dyDescent="0.25">
      <c r="A371" s="70"/>
      <c r="B371" s="186" t="s">
        <v>300</v>
      </c>
      <c r="C371" s="184"/>
      <c r="D371" s="79">
        <v>0.86</v>
      </c>
      <c r="E371" s="188"/>
      <c r="F371" s="188"/>
      <c r="G371" s="206">
        <f>D371</f>
        <v>0.86</v>
      </c>
      <c r="H371" s="70"/>
    </row>
    <row r="372" spans="1:8" s="58" customFormat="1" ht="15" x14ac:dyDescent="0.25">
      <c r="A372" s="70"/>
      <c r="B372" s="186" t="s">
        <v>301</v>
      </c>
      <c r="C372" s="80"/>
      <c r="D372" s="79">
        <v>0.76</v>
      </c>
      <c r="E372" s="185"/>
      <c r="F372" s="80"/>
      <c r="G372" s="206">
        <f>D372</f>
        <v>0.76</v>
      </c>
      <c r="H372" s="70"/>
    </row>
    <row r="373" spans="1:8" s="58" customFormat="1" ht="15.75" thickBot="1" x14ac:dyDescent="0.3">
      <c r="A373" s="70"/>
      <c r="B373" s="393" t="s">
        <v>299</v>
      </c>
      <c r="C373" s="394"/>
      <c r="D373" s="394"/>
      <c r="E373" s="394"/>
      <c r="F373" s="395"/>
      <c r="G373" s="71">
        <f>SUM(G371:G372)</f>
        <v>1.62</v>
      </c>
      <c r="H373" s="70"/>
    </row>
    <row r="375" spans="1:8" s="58" customFormat="1" ht="15" x14ac:dyDescent="0.25">
      <c r="A375" s="183">
        <v>8</v>
      </c>
      <c r="B375" s="78" t="s">
        <v>93</v>
      </c>
      <c r="C375" s="52"/>
      <c r="D375" s="52"/>
      <c r="E375" s="52"/>
      <c r="F375" s="52"/>
      <c r="G375" s="53"/>
      <c r="H375" s="70"/>
    </row>
    <row r="376" spans="1:8" s="58" customFormat="1" ht="12.75" customHeight="1" x14ac:dyDescent="0.25">
      <c r="A376" s="70"/>
      <c r="B376" s="52"/>
      <c r="C376" s="52"/>
      <c r="D376" s="52"/>
      <c r="E376" s="52"/>
      <c r="F376" s="52"/>
      <c r="G376" s="53"/>
      <c r="H376" s="70"/>
    </row>
    <row r="377" spans="1:8" s="58" customFormat="1" ht="15" x14ac:dyDescent="0.25">
      <c r="A377" s="54" t="s">
        <v>97</v>
      </c>
      <c r="B377" s="49" t="s">
        <v>309</v>
      </c>
      <c r="C377" s="49"/>
      <c r="D377" s="49"/>
      <c r="E377" s="70"/>
      <c r="F377" s="70"/>
      <c r="G377" s="70"/>
      <c r="H377" s="70"/>
    </row>
    <row r="378" spans="1:8" s="58" customFormat="1" ht="15.75" thickBot="1" x14ac:dyDescent="0.3">
      <c r="A378" s="54"/>
      <c r="B378" s="49"/>
      <c r="C378" s="49"/>
      <c r="D378" s="49"/>
      <c r="E378" s="70"/>
      <c r="F378" s="70"/>
      <c r="G378" s="70"/>
      <c r="H378" s="70"/>
    </row>
    <row r="379" spans="1:8" s="58" customFormat="1" ht="15" x14ac:dyDescent="0.25">
      <c r="A379" s="70"/>
      <c r="B379" s="65" t="s">
        <v>45</v>
      </c>
      <c r="C379" s="68" t="s">
        <v>244</v>
      </c>
      <c r="D379" s="68" t="s">
        <v>70</v>
      </c>
      <c r="E379" s="63" t="s">
        <v>46</v>
      </c>
      <c r="F379" s="63" t="s">
        <v>51</v>
      </c>
      <c r="G379" s="64" t="s">
        <v>48</v>
      </c>
      <c r="H379" s="70"/>
    </row>
    <row r="380" spans="1:8" s="58" customFormat="1" ht="15" x14ac:dyDescent="0.25">
      <c r="A380" s="70"/>
      <c r="B380" s="187" t="s">
        <v>192</v>
      </c>
      <c r="C380" s="80"/>
      <c r="D380" s="79"/>
      <c r="E380" s="185"/>
      <c r="F380" s="80"/>
      <c r="G380" s="67">
        <v>2.5299999999999998</v>
      </c>
      <c r="H380" s="70"/>
    </row>
    <row r="381" spans="1:8" s="58" customFormat="1" ht="15" x14ac:dyDescent="0.25">
      <c r="A381" s="70"/>
      <c r="B381" s="187" t="s">
        <v>193</v>
      </c>
      <c r="C381" s="80"/>
      <c r="D381" s="79"/>
      <c r="E381" s="185"/>
      <c r="F381" s="80"/>
      <c r="G381" s="67">
        <v>1.26</v>
      </c>
      <c r="H381" s="70"/>
    </row>
    <row r="382" spans="1:8" s="58" customFormat="1" ht="15.75" thickBot="1" x14ac:dyDescent="0.3">
      <c r="A382" s="70"/>
      <c r="B382" s="393" t="s">
        <v>235</v>
      </c>
      <c r="C382" s="394"/>
      <c r="D382" s="394"/>
      <c r="E382" s="394"/>
      <c r="F382" s="395"/>
      <c r="G382" s="71">
        <f>SUM(G380:G381)</f>
        <v>3.79</v>
      </c>
      <c r="H382" s="70"/>
    </row>
    <row r="384" spans="1:8" s="58" customFormat="1" ht="15" x14ac:dyDescent="0.25">
      <c r="A384" s="54" t="s">
        <v>98</v>
      </c>
      <c r="B384" s="49" t="s">
        <v>311</v>
      </c>
      <c r="C384" s="49"/>
      <c r="D384" s="49"/>
      <c r="E384" s="70"/>
      <c r="F384" s="70"/>
      <c r="G384" s="70"/>
      <c r="H384" s="70"/>
    </row>
    <row r="385" spans="1:8" s="58" customFormat="1" ht="15.75" thickBot="1" x14ac:dyDescent="0.3">
      <c r="A385" s="54"/>
      <c r="B385" s="49"/>
      <c r="C385" s="49"/>
      <c r="D385" s="49"/>
      <c r="E385" s="70"/>
      <c r="F385" s="70"/>
      <c r="G385" s="70"/>
      <c r="H385" s="70"/>
    </row>
    <row r="386" spans="1:8" s="58" customFormat="1" ht="15" x14ac:dyDescent="0.25">
      <c r="A386" s="70"/>
      <c r="B386" s="65" t="s">
        <v>45</v>
      </c>
      <c r="C386" s="68" t="s">
        <v>244</v>
      </c>
      <c r="D386" s="68" t="s">
        <v>70</v>
      </c>
      <c r="E386" s="63" t="s">
        <v>46</v>
      </c>
      <c r="F386" s="63" t="s">
        <v>51</v>
      </c>
      <c r="G386" s="64" t="s">
        <v>48</v>
      </c>
      <c r="H386" s="70"/>
    </row>
    <row r="387" spans="1:8" s="58" customFormat="1" ht="15" x14ac:dyDescent="0.25">
      <c r="A387" s="70"/>
      <c r="B387" s="207" t="s">
        <v>184</v>
      </c>
      <c r="C387" s="80">
        <v>2</v>
      </c>
      <c r="D387" s="79"/>
      <c r="E387" s="185"/>
      <c r="F387" s="80"/>
      <c r="G387" s="67">
        <v>0.44</v>
      </c>
      <c r="H387" s="70"/>
    </row>
    <row r="388" spans="1:8" s="58" customFormat="1" ht="15.75" thickBot="1" x14ac:dyDescent="0.3">
      <c r="A388" s="70"/>
      <c r="B388" s="393" t="s">
        <v>235</v>
      </c>
      <c r="C388" s="394"/>
      <c r="D388" s="394"/>
      <c r="E388" s="394"/>
      <c r="F388" s="395"/>
      <c r="G388" s="71">
        <f>2*G387</f>
        <v>0.88</v>
      </c>
      <c r="H388" s="70"/>
    </row>
    <row r="390" spans="1:8" s="58" customFormat="1" ht="15" x14ac:dyDescent="0.25">
      <c r="A390" s="54" t="s">
        <v>99</v>
      </c>
      <c r="B390" s="49" t="s">
        <v>313</v>
      </c>
      <c r="C390" s="49"/>
      <c r="D390" s="49"/>
      <c r="E390" s="70"/>
      <c r="F390" s="70"/>
      <c r="G390" s="70"/>
      <c r="H390" s="70"/>
    </row>
    <row r="391" spans="1:8" s="58" customFormat="1" ht="15.75" thickBot="1" x14ac:dyDescent="0.3">
      <c r="A391" s="54"/>
      <c r="B391" s="49"/>
      <c r="C391" s="49"/>
      <c r="D391" s="49"/>
      <c r="E391" s="70"/>
      <c r="F391" s="70"/>
      <c r="G391" s="70"/>
      <c r="H391" s="70"/>
    </row>
    <row r="392" spans="1:8" s="58" customFormat="1" ht="15" x14ac:dyDescent="0.25">
      <c r="A392" s="70"/>
      <c r="B392" s="65" t="s">
        <v>45</v>
      </c>
      <c r="C392" s="68" t="s">
        <v>244</v>
      </c>
      <c r="D392" s="68" t="s">
        <v>70</v>
      </c>
      <c r="E392" s="63" t="s">
        <v>46</v>
      </c>
      <c r="F392" s="63" t="s">
        <v>51</v>
      </c>
      <c r="G392" s="64" t="s">
        <v>48</v>
      </c>
      <c r="H392" s="70"/>
    </row>
    <row r="393" spans="1:8" s="58" customFormat="1" ht="15" x14ac:dyDescent="0.25">
      <c r="A393" s="70"/>
      <c r="B393" s="207" t="s">
        <v>185</v>
      </c>
      <c r="C393" s="80">
        <v>1</v>
      </c>
      <c r="D393" s="79"/>
      <c r="E393" s="185"/>
      <c r="F393" s="80"/>
      <c r="G393" s="67">
        <v>0.88</v>
      </c>
      <c r="H393" s="70"/>
    </row>
    <row r="394" spans="1:8" s="58" customFormat="1" ht="15.75" thickBot="1" x14ac:dyDescent="0.3">
      <c r="A394" s="70"/>
      <c r="B394" s="393" t="s">
        <v>235</v>
      </c>
      <c r="C394" s="394"/>
      <c r="D394" s="394"/>
      <c r="E394" s="394"/>
      <c r="F394" s="395"/>
      <c r="G394" s="71">
        <f>G393</f>
        <v>0.88</v>
      </c>
      <c r="H394" s="70"/>
    </row>
    <row r="396" spans="1:8" x14ac:dyDescent="0.2">
      <c r="A396" s="213">
        <v>11</v>
      </c>
      <c r="B396" s="214" t="s">
        <v>290</v>
      </c>
    </row>
    <row r="398" spans="1:8" s="58" customFormat="1" ht="15" x14ac:dyDescent="0.25">
      <c r="A398" s="54" t="s">
        <v>128</v>
      </c>
      <c r="B398" s="49" t="s">
        <v>332</v>
      </c>
      <c r="C398" s="49"/>
      <c r="D398" s="49"/>
      <c r="E398" s="70"/>
      <c r="F398" s="70"/>
      <c r="G398" s="70"/>
      <c r="H398" s="70"/>
    </row>
    <row r="399" spans="1:8" s="58" customFormat="1" ht="15.75" thickBot="1" x14ac:dyDescent="0.3">
      <c r="A399" s="54"/>
      <c r="B399" s="49"/>
      <c r="C399" s="49"/>
      <c r="D399" s="49"/>
      <c r="E399" s="70"/>
      <c r="F399" s="70"/>
      <c r="G399" s="70"/>
      <c r="H399" s="70"/>
    </row>
    <row r="400" spans="1:8" s="58" customFormat="1" ht="15" x14ac:dyDescent="0.25">
      <c r="A400" s="70"/>
      <c r="B400" s="65" t="s">
        <v>45</v>
      </c>
      <c r="C400" s="68" t="s">
        <v>244</v>
      </c>
      <c r="D400" s="68" t="s">
        <v>70</v>
      </c>
      <c r="E400" s="63" t="s">
        <v>46</v>
      </c>
      <c r="F400" s="63" t="s">
        <v>51</v>
      </c>
      <c r="G400" s="64" t="s">
        <v>48</v>
      </c>
      <c r="H400" s="70"/>
    </row>
    <row r="401" spans="1:8" s="58" customFormat="1" ht="15" x14ac:dyDescent="0.25">
      <c r="A401" s="70"/>
      <c r="B401" s="209" t="s">
        <v>334</v>
      </c>
      <c r="C401" s="80"/>
      <c r="D401" s="66">
        <v>8.01</v>
      </c>
      <c r="E401" s="80">
        <v>2.95</v>
      </c>
      <c r="F401" s="80">
        <v>5.62</v>
      </c>
      <c r="G401" s="67">
        <f>(D401*E401)-F401</f>
        <v>18.009499999999999</v>
      </c>
      <c r="H401" s="70"/>
    </row>
    <row r="402" spans="1:8" s="58" customFormat="1" ht="15" x14ac:dyDescent="0.25">
      <c r="A402" s="70"/>
      <c r="B402" s="209" t="s">
        <v>335</v>
      </c>
      <c r="C402" s="80"/>
      <c r="D402" s="66">
        <v>12.08</v>
      </c>
      <c r="E402" s="80">
        <v>3.95</v>
      </c>
      <c r="F402" s="80">
        <v>1.76</v>
      </c>
      <c r="G402" s="67">
        <f>(D402*E402)-F402</f>
        <v>45.956000000000003</v>
      </c>
      <c r="H402" s="70"/>
    </row>
    <row r="403" spans="1:8" s="58" customFormat="1" ht="15.75" thickBot="1" x14ac:dyDescent="0.3">
      <c r="A403" s="70"/>
      <c r="B403" s="393" t="s">
        <v>235</v>
      </c>
      <c r="C403" s="394"/>
      <c r="D403" s="394"/>
      <c r="E403" s="394"/>
      <c r="F403" s="395"/>
      <c r="G403" s="71">
        <f>SUM(G401:G402)</f>
        <v>63.965500000000006</v>
      </c>
      <c r="H403" s="70"/>
    </row>
    <row r="405" spans="1:8" s="58" customFormat="1" ht="15" x14ac:dyDescent="0.25">
      <c r="A405" s="54" t="s">
        <v>129</v>
      </c>
      <c r="B405" s="49" t="s">
        <v>336</v>
      </c>
      <c r="C405" s="49"/>
      <c r="D405" s="49"/>
      <c r="E405" s="70"/>
      <c r="F405" s="70"/>
      <c r="G405" s="70"/>
      <c r="H405" s="70"/>
    </row>
    <row r="406" spans="1:8" s="58" customFormat="1" ht="15.75" thickBot="1" x14ac:dyDescent="0.3">
      <c r="A406" s="54"/>
      <c r="B406" s="49"/>
      <c r="C406" s="49"/>
      <c r="D406" s="49"/>
      <c r="E406" s="70"/>
      <c r="F406" s="70"/>
      <c r="G406" s="70"/>
      <c r="H406" s="70"/>
    </row>
    <row r="407" spans="1:8" s="58" customFormat="1" ht="15" x14ac:dyDescent="0.25">
      <c r="A407" s="70"/>
      <c r="B407" s="65" t="s">
        <v>45</v>
      </c>
      <c r="C407" s="68" t="s">
        <v>50</v>
      </c>
      <c r="D407" s="68" t="s">
        <v>47</v>
      </c>
      <c r="E407" s="63" t="s">
        <v>72</v>
      </c>
      <c r="F407" s="63" t="s">
        <v>51</v>
      </c>
      <c r="G407" s="64" t="s">
        <v>48</v>
      </c>
      <c r="H407" s="70"/>
    </row>
    <row r="408" spans="1:8" s="58" customFormat="1" ht="15" x14ac:dyDescent="0.25">
      <c r="A408" s="70"/>
      <c r="B408" s="191" t="s">
        <v>338</v>
      </c>
      <c r="C408" s="62"/>
      <c r="D408" s="60">
        <v>0.8</v>
      </c>
      <c r="E408" s="51">
        <v>17.34</v>
      </c>
      <c r="F408" s="51"/>
      <c r="G408" s="61">
        <f>D408*E408</f>
        <v>13.872</v>
      </c>
      <c r="H408" s="70"/>
    </row>
    <row r="409" spans="1:8" s="58" customFormat="1" ht="15.75" thickBot="1" x14ac:dyDescent="0.3">
      <c r="A409" s="70"/>
      <c r="B409" s="393" t="s">
        <v>49</v>
      </c>
      <c r="C409" s="394"/>
      <c r="D409" s="394"/>
      <c r="E409" s="394"/>
      <c r="F409" s="395"/>
      <c r="G409" s="71">
        <f>SUM(G408:G408)</f>
        <v>13.872</v>
      </c>
      <c r="H409" s="70"/>
    </row>
    <row r="411" spans="1:8" s="58" customFormat="1" ht="15" x14ac:dyDescent="0.25">
      <c r="A411" s="54" t="s">
        <v>130</v>
      </c>
      <c r="B411" s="49" t="s">
        <v>340</v>
      </c>
      <c r="C411" s="49"/>
      <c r="D411" s="49"/>
      <c r="E411" s="70"/>
      <c r="F411" s="70"/>
      <c r="G411" s="70"/>
      <c r="H411" s="70"/>
    </row>
    <row r="412" spans="1:8" s="58" customFormat="1" ht="15.75" thickBot="1" x14ac:dyDescent="0.3">
      <c r="A412" s="54"/>
      <c r="B412" s="49"/>
      <c r="C412" s="49"/>
      <c r="D412" s="49"/>
      <c r="E412" s="70"/>
      <c r="F412" s="70"/>
      <c r="G412" s="70"/>
      <c r="H412" s="70"/>
    </row>
    <row r="413" spans="1:8" s="58" customFormat="1" ht="15" x14ac:dyDescent="0.25">
      <c r="A413" s="70"/>
      <c r="B413" s="65" t="s">
        <v>45</v>
      </c>
      <c r="C413" s="68" t="s">
        <v>50</v>
      </c>
      <c r="D413" s="68" t="s">
        <v>47</v>
      </c>
      <c r="E413" s="63" t="s">
        <v>72</v>
      </c>
      <c r="F413" s="63" t="s">
        <v>341</v>
      </c>
      <c r="G413" s="64" t="s">
        <v>294</v>
      </c>
      <c r="H413" s="70"/>
    </row>
    <row r="414" spans="1:8" s="58" customFormat="1" ht="15" x14ac:dyDescent="0.25">
      <c r="A414" s="70"/>
      <c r="B414" s="191" t="s">
        <v>338</v>
      </c>
      <c r="C414" s="62"/>
      <c r="D414" s="60">
        <v>0.8</v>
      </c>
      <c r="E414" s="51">
        <v>17.34</v>
      </c>
      <c r="F414" s="51">
        <v>0.03</v>
      </c>
      <c r="G414" s="61">
        <f>D414*E414*F414</f>
        <v>0.41615999999999997</v>
      </c>
      <c r="H414" s="70"/>
    </row>
    <row r="415" spans="1:8" s="58" customFormat="1" ht="15.75" thickBot="1" x14ac:dyDescent="0.3">
      <c r="A415" s="70"/>
      <c r="B415" s="393" t="s">
        <v>342</v>
      </c>
      <c r="C415" s="394"/>
      <c r="D415" s="394"/>
      <c r="E415" s="394"/>
      <c r="F415" s="395"/>
      <c r="G415" s="71">
        <f>SUM(G414:G414)</f>
        <v>0.41615999999999997</v>
      </c>
      <c r="H415" s="70"/>
    </row>
    <row r="416" spans="1:8" x14ac:dyDescent="0.2">
      <c r="A416" s="220"/>
      <c r="B416" s="220"/>
      <c r="C416" s="220"/>
      <c r="D416" s="220"/>
      <c r="E416" s="220"/>
      <c r="F416" s="220"/>
      <c r="G416" s="220"/>
    </row>
    <row r="417" spans="1:8" s="58" customFormat="1" ht="15" x14ac:dyDescent="0.25">
      <c r="A417" s="221" t="s">
        <v>131</v>
      </c>
      <c r="B417" s="222" t="s">
        <v>390</v>
      </c>
      <c r="C417" s="222"/>
      <c r="D417" s="222"/>
      <c r="E417" s="223"/>
      <c r="F417" s="223"/>
      <c r="G417" s="223"/>
      <c r="H417" s="70"/>
    </row>
    <row r="418" spans="1:8" s="58" customFormat="1" ht="15.75" thickBot="1" x14ac:dyDescent="0.3">
      <c r="A418" s="54"/>
      <c r="B418" s="49"/>
      <c r="C418" s="49"/>
      <c r="D418" s="49"/>
      <c r="E418" s="70"/>
      <c r="F418" s="70"/>
      <c r="G418" s="70"/>
      <c r="H418" s="70"/>
    </row>
    <row r="419" spans="1:8" s="58" customFormat="1" ht="15" x14ac:dyDescent="0.25">
      <c r="A419" s="70"/>
      <c r="B419" s="65" t="s">
        <v>45</v>
      </c>
      <c r="C419" s="68" t="s">
        <v>50</v>
      </c>
      <c r="D419" s="68" t="s">
        <v>47</v>
      </c>
      <c r="E419" s="63" t="s">
        <v>72</v>
      </c>
      <c r="F419" s="63" t="s">
        <v>451</v>
      </c>
      <c r="G419" s="64" t="s">
        <v>48</v>
      </c>
      <c r="H419" s="70"/>
    </row>
    <row r="420" spans="1:8" s="58" customFormat="1" ht="15" x14ac:dyDescent="0.25">
      <c r="A420" s="70"/>
      <c r="B420" s="191" t="s">
        <v>392</v>
      </c>
      <c r="C420" s="62"/>
      <c r="D420" s="60"/>
      <c r="E420" s="51">
        <v>49.91</v>
      </c>
      <c r="F420" s="51">
        <v>0.9</v>
      </c>
      <c r="G420" s="61">
        <f>E420*F420</f>
        <v>44.918999999999997</v>
      </c>
      <c r="H420" s="70"/>
    </row>
    <row r="421" spans="1:8" s="58" customFormat="1" ht="15.75" thickBot="1" x14ac:dyDescent="0.3">
      <c r="A421" s="70"/>
      <c r="B421" s="393" t="s">
        <v>49</v>
      </c>
      <c r="C421" s="394"/>
      <c r="D421" s="394"/>
      <c r="E421" s="394"/>
      <c r="F421" s="395"/>
      <c r="G421" s="71">
        <f>SUM(G420:G420)</f>
        <v>44.918999999999997</v>
      </c>
      <c r="H421" s="70"/>
    </row>
    <row r="422" spans="1:8" s="58" customFormat="1" ht="15" x14ac:dyDescent="0.25">
      <c r="A422" s="70"/>
      <c r="B422" s="52"/>
      <c r="C422" s="52"/>
      <c r="D422" s="52"/>
      <c r="E422" s="52"/>
      <c r="F422" s="52"/>
      <c r="G422" s="53"/>
      <c r="H422" s="70"/>
    </row>
    <row r="423" spans="1:8" x14ac:dyDescent="0.2">
      <c r="A423" s="213">
        <v>12</v>
      </c>
      <c r="B423" s="214" t="s">
        <v>137</v>
      </c>
    </row>
    <row r="425" spans="1:8" s="58" customFormat="1" ht="15" x14ac:dyDescent="0.25">
      <c r="A425" s="54" t="s">
        <v>132</v>
      </c>
      <c r="B425" s="49" t="s">
        <v>343</v>
      </c>
      <c r="C425" s="49"/>
      <c r="D425" s="49"/>
      <c r="E425" s="70"/>
      <c r="F425" s="70"/>
      <c r="G425" s="70"/>
      <c r="H425" s="70"/>
    </row>
    <row r="426" spans="1:8" s="58" customFormat="1" ht="15.75" thickBot="1" x14ac:dyDescent="0.3">
      <c r="A426" s="54"/>
      <c r="B426" s="49"/>
      <c r="C426" s="49"/>
      <c r="D426" s="49"/>
      <c r="E426" s="70"/>
      <c r="F426" s="70"/>
      <c r="G426" s="70"/>
      <c r="H426" s="70"/>
    </row>
    <row r="427" spans="1:8" s="58" customFormat="1" ht="15" x14ac:dyDescent="0.25">
      <c r="A427" s="70"/>
      <c r="B427" s="65" t="s">
        <v>45</v>
      </c>
      <c r="C427" s="68" t="s">
        <v>50</v>
      </c>
      <c r="D427" s="68" t="s">
        <v>47</v>
      </c>
      <c r="E427" s="63" t="s">
        <v>72</v>
      </c>
      <c r="F427" s="63" t="s">
        <v>51</v>
      </c>
      <c r="G427" s="64" t="s">
        <v>48</v>
      </c>
      <c r="H427" s="70"/>
    </row>
    <row r="428" spans="1:8" s="58" customFormat="1" ht="15" x14ac:dyDescent="0.25">
      <c r="A428" s="70"/>
      <c r="B428" s="212" t="s">
        <v>347</v>
      </c>
      <c r="C428" s="184"/>
      <c r="D428" s="184"/>
      <c r="E428" s="188"/>
      <c r="F428" s="188"/>
      <c r="G428" s="206">
        <v>37.56</v>
      </c>
      <c r="H428" s="70"/>
    </row>
    <row r="429" spans="1:8" s="58" customFormat="1" ht="30" x14ac:dyDescent="0.25">
      <c r="A429" s="70"/>
      <c r="B429" s="191" t="s">
        <v>348</v>
      </c>
      <c r="C429" s="62"/>
      <c r="D429" s="60"/>
      <c r="E429" s="51"/>
      <c r="F429" s="51"/>
      <c r="G429" s="61">
        <v>17.059999999999999</v>
      </c>
      <c r="H429" s="70"/>
    </row>
    <row r="430" spans="1:8" s="58" customFormat="1" ht="15.75" thickBot="1" x14ac:dyDescent="0.3">
      <c r="A430" s="70"/>
      <c r="B430" s="393" t="s">
        <v>49</v>
      </c>
      <c r="C430" s="394"/>
      <c r="D430" s="394"/>
      <c r="E430" s="394"/>
      <c r="F430" s="395"/>
      <c r="G430" s="71">
        <f>SUM(G428:G429)</f>
        <v>54.620000000000005</v>
      </c>
      <c r="H430" s="70"/>
    </row>
    <row r="432" spans="1:8" s="58" customFormat="1" ht="15" x14ac:dyDescent="0.25">
      <c r="A432" s="54" t="s">
        <v>133</v>
      </c>
      <c r="B432" s="49" t="s">
        <v>345</v>
      </c>
      <c r="C432" s="49"/>
      <c r="D432" s="49"/>
      <c r="E432" s="70"/>
      <c r="F432" s="70"/>
      <c r="G432" s="70"/>
      <c r="H432" s="70"/>
    </row>
    <row r="433" spans="1:8" s="58" customFormat="1" ht="15.75" thickBot="1" x14ac:dyDescent="0.3">
      <c r="A433" s="54"/>
      <c r="B433" s="49"/>
      <c r="C433" s="49"/>
      <c r="D433" s="49"/>
      <c r="E433" s="70"/>
      <c r="F433" s="70"/>
      <c r="G433" s="70"/>
      <c r="H433" s="70"/>
    </row>
    <row r="434" spans="1:8" s="58" customFormat="1" ht="15" x14ac:dyDescent="0.25">
      <c r="A434" s="70"/>
      <c r="B434" s="65" t="s">
        <v>45</v>
      </c>
      <c r="C434" s="68" t="s">
        <v>50</v>
      </c>
      <c r="D434" s="68" t="s">
        <v>47</v>
      </c>
      <c r="E434" s="63" t="s">
        <v>72</v>
      </c>
      <c r="F434" s="63" t="s">
        <v>51</v>
      </c>
      <c r="G434" s="64" t="s">
        <v>48</v>
      </c>
      <c r="H434" s="70"/>
    </row>
    <row r="435" spans="1:8" s="58" customFormat="1" ht="15" x14ac:dyDescent="0.25">
      <c r="A435" s="70"/>
      <c r="B435" s="212" t="s">
        <v>347</v>
      </c>
      <c r="C435" s="184"/>
      <c r="D435" s="184"/>
      <c r="E435" s="188"/>
      <c r="F435" s="188"/>
      <c r="G435" s="206">
        <v>37.56</v>
      </c>
      <c r="H435" s="70"/>
    </row>
    <row r="436" spans="1:8" s="58" customFormat="1" ht="30" x14ac:dyDescent="0.25">
      <c r="A436" s="70"/>
      <c r="B436" s="191" t="s">
        <v>348</v>
      </c>
      <c r="C436" s="62"/>
      <c r="D436" s="60"/>
      <c r="E436" s="51"/>
      <c r="F436" s="51"/>
      <c r="G436" s="61">
        <v>17.059999999999999</v>
      </c>
      <c r="H436" s="70"/>
    </row>
    <row r="437" spans="1:8" s="58" customFormat="1" ht="15.75" thickBot="1" x14ac:dyDescent="0.3">
      <c r="A437" s="70"/>
      <c r="B437" s="393" t="s">
        <v>49</v>
      </c>
      <c r="C437" s="394"/>
      <c r="D437" s="394"/>
      <c r="E437" s="394"/>
      <c r="F437" s="395"/>
      <c r="G437" s="71">
        <f>SUM(G435:G436)</f>
        <v>54.620000000000005</v>
      </c>
      <c r="H437" s="70"/>
    </row>
    <row r="439" spans="1:8" s="58" customFormat="1" ht="15" x14ac:dyDescent="0.25">
      <c r="A439" s="54" t="s">
        <v>134</v>
      </c>
      <c r="B439" s="49" t="s">
        <v>349</v>
      </c>
      <c r="C439" s="49"/>
      <c r="D439" s="49"/>
      <c r="E439" s="70"/>
      <c r="F439" s="70"/>
      <c r="G439" s="70"/>
      <c r="H439" s="70"/>
    </row>
    <row r="440" spans="1:8" s="58" customFormat="1" ht="15.75" thickBot="1" x14ac:dyDescent="0.3">
      <c r="A440" s="54"/>
      <c r="B440" s="49"/>
      <c r="C440" s="49"/>
      <c r="D440" s="49"/>
      <c r="E440" s="70"/>
      <c r="F440" s="70"/>
      <c r="G440" s="70"/>
      <c r="H440" s="70"/>
    </row>
    <row r="441" spans="1:8" s="58" customFormat="1" ht="15" x14ac:dyDescent="0.25">
      <c r="A441" s="70"/>
      <c r="B441" s="65" t="s">
        <v>45</v>
      </c>
      <c r="C441" s="68" t="s">
        <v>50</v>
      </c>
      <c r="D441" s="68" t="s">
        <v>47</v>
      </c>
      <c r="E441" s="63" t="s">
        <v>72</v>
      </c>
      <c r="F441" s="63" t="s">
        <v>51</v>
      </c>
      <c r="G441" s="64" t="s">
        <v>48</v>
      </c>
      <c r="H441" s="70"/>
    </row>
    <row r="442" spans="1:8" s="58" customFormat="1" ht="15" x14ac:dyDescent="0.25">
      <c r="A442" s="70"/>
      <c r="B442" s="212" t="s">
        <v>347</v>
      </c>
      <c r="C442" s="184"/>
      <c r="D442" s="184"/>
      <c r="E442" s="188"/>
      <c r="F442" s="188"/>
      <c r="G442" s="206">
        <v>37.56</v>
      </c>
      <c r="H442" s="70"/>
    </row>
    <row r="443" spans="1:8" s="58" customFormat="1" ht="30" x14ac:dyDescent="0.25">
      <c r="A443" s="70"/>
      <c r="B443" s="191" t="s">
        <v>348</v>
      </c>
      <c r="C443" s="62"/>
      <c r="D443" s="60"/>
      <c r="E443" s="51"/>
      <c r="F443" s="51"/>
      <c r="G443" s="61">
        <v>17.059999999999999</v>
      </c>
      <c r="H443" s="70"/>
    </row>
    <row r="444" spans="1:8" s="58" customFormat="1" ht="15.75" thickBot="1" x14ac:dyDescent="0.3">
      <c r="A444" s="70"/>
      <c r="B444" s="393" t="s">
        <v>49</v>
      </c>
      <c r="C444" s="394"/>
      <c r="D444" s="394"/>
      <c r="E444" s="394"/>
      <c r="F444" s="395"/>
      <c r="G444" s="71">
        <f>SUM(G442:G443)</f>
        <v>54.620000000000005</v>
      </c>
      <c r="H444" s="70"/>
    </row>
    <row r="446" spans="1:8" s="58" customFormat="1" ht="15" x14ac:dyDescent="0.25">
      <c r="A446" s="54" t="s">
        <v>135</v>
      </c>
      <c r="B446" s="49" t="s">
        <v>351</v>
      </c>
      <c r="C446" s="49"/>
      <c r="D446" s="49"/>
      <c r="E446" s="70"/>
      <c r="F446" s="70"/>
      <c r="G446" s="70"/>
      <c r="H446" s="70"/>
    </row>
    <row r="447" spans="1:8" s="58" customFormat="1" ht="15.75" thickBot="1" x14ac:dyDescent="0.3">
      <c r="A447" s="54"/>
      <c r="B447" s="49"/>
      <c r="C447" s="49"/>
      <c r="D447" s="49"/>
      <c r="E447" s="70"/>
      <c r="F447" s="70"/>
      <c r="G447" s="70"/>
      <c r="H447" s="70"/>
    </row>
    <row r="448" spans="1:8" s="58" customFormat="1" ht="15" x14ac:dyDescent="0.25">
      <c r="A448" s="70"/>
      <c r="B448" s="65" t="s">
        <v>45</v>
      </c>
      <c r="C448" s="68" t="s">
        <v>50</v>
      </c>
      <c r="D448" s="68" t="s">
        <v>47</v>
      </c>
      <c r="E448" s="63" t="s">
        <v>72</v>
      </c>
      <c r="F448" s="63" t="s">
        <v>51</v>
      </c>
      <c r="G448" s="64" t="s">
        <v>72</v>
      </c>
      <c r="H448" s="70"/>
    </row>
    <row r="449" spans="1:8" s="58" customFormat="1" ht="15" x14ac:dyDescent="0.25">
      <c r="A449" s="70"/>
      <c r="B449" s="212" t="s">
        <v>353</v>
      </c>
      <c r="C449" s="184"/>
      <c r="D449" s="184"/>
      <c r="E449" s="188"/>
      <c r="F449" s="188"/>
      <c r="G449" s="206">
        <v>14.05</v>
      </c>
      <c r="H449" s="70"/>
    </row>
    <row r="450" spans="1:8" s="58" customFormat="1" ht="15" x14ac:dyDescent="0.25">
      <c r="A450" s="70"/>
      <c r="B450" s="191" t="s">
        <v>354</v>
      </c>
      <c r="C450" s="62"/>
      <c r="D450" s="60"/>
      <c r="E450" s="51"/>
      <c r="F450" s="51"/>
      <c r="G450" s="61">
        <v>11.1</v>
      </c>
      <c r="H450" s="70"/>
    </row>
    <row r="451" spans="1:8" s="58" customFormat="1" ht="15.75" thickBot="1" x14ac:dyDescent="0.3">
      <c r="A451" s="70"/>
      <c r="B451" s="393" t="s">
        <v>69</v>
      </c>
      <c r="C451" s="394"/>
      <c r="D451" s="394"/>
      <c r="E451" s="394"/>
      <c r="F451" s="395"/>
      <c r="G451" s="71">
        <f>SUM(G449:G450)</f>
        <v>25.15</v>
      </c>
      <c r="H451" s="70"/>
    </row>
    <row r="453" spans="1:8" s="58" customFormat="1" ht="15" x14ac:dyDescent="0.25">
      <c r="A453" s="54" t="s">
        <v>136</v>
      </c>
      <c r="B453" s="49" t="s">
        <v>355</v>
      </c>
      <c r="C453" s="49"/>
      <c r="D453" s="49"/>
      <c r="E453" s="70"/>
      <c r="F453" s="70"/>
      <c r="G453" s="70"/>
      <c r="H453" s="70"/>
    </row>
    <row r="454" spans="1:8" s="58" customFormat="1" ht="15.75" thickBot="1" x14ac:dyDescent="0.3">
      <c r="A454" s="54"/>
      <c r="B454" s="49"/>
      <c r="C454" s="49"/>
      <c r="D454" s="49"/>
      <c r="E454" s="70"/>
      <c r="F454" s="70"/>
      <c r="G454" s="70"/>
      <c r="H454" s="70"/>
    </row>
    <row r="455" spans="1:8" s="58" customFormat="1" ht="15" x14ac:dyDescent="0.25">
      <c r="A455" s="70"/>
      <c r="B455" s="65" t="s">
        <v>45</v>
      </c>
      <c r="C455" s="68" t="s">
        <v>50</v>
      </c>
      <c r="D455" s="68" t="s">
        <v>47</v>
      </c>
      <c r="E455" s="63" t="s">
        <v>70</v>
      </c>
      <c r="F455" s="63" t="s">
        <v>341</v>
      </c>
      <c r="G455" s="63" t="s">
        <v>72</v>
      </c>
      <c r="H455" s="70"/>
    </row>
    <row r="456" spans="1:8" s="58" customFormat="1" ht="15" x14ac:dyDescent="0.25">
      <c r="A456" s="70"/>
      <c r="B456" s="191" t="s">
        <v>357</v>
      </c>
      <c r="C456" s="62"/>
      <c r="D456" s="60"/>
      <c r="E456" s="51"/>
      <c r="F456" s="51"/>
      <c r="G456" s="61">
        <v>17.34</v>
      </c>
      <c r="H456" s="70"/>
    </row>
    <row r="457" spans="1:8" s="58" customFormat="1" ht="15.75" thickBot="1" x14ac:dyDescent="0.3">
      <c r="A457" s="70"/>
      <c r="B457" s="393" t="s">
        <v>69</v>
      </c>
      <c r="C457" s="394"/>
      <c r="D457" s="394"/>
      <c r="E457" s="394"/>
      <c r="F457" s="395"/>
      <c r="G457" s="71">
        <f>SUM(G456:G456)</f>
        <v>17.34</v>
      </c>
      <c r="H457" s="70"/>
    </row>
    <row r="459" spans="1:8" x14ac:dyDescent="0.2">
      <c r="A459" s="213">
        <v>13</v>
      </c>
      <c r="B459" s="214" t="s">
        <v>3</v>
      </c>
    </row>
    <row r="461" spans="1:8" s="58" customFormat="1" ht="15" x14ac:dyDescent="0.25">
      <c r="A461" s="54" t="s">
        <v>138</v>
      </c>
      <c r="B461" s="49" t="s">
        <v>358</v>
      </c>
      <c r="C461" s="49"/>
      <c r="D461" s="49"/>
      <c r="E461" s="70"/>
      <c r="F461" s="70"/>
      <c r="G461" s="70"/>
      <c r="H461" s="70"/>
    </row>
    <row r="462" spans="1:8" s="58" customFormat="1" ht="12" customHeight="1" thickBot="1" x14ac:dyDescent="0.3">
      <c r="A462" s="54"/>
      <c r="B462" s="49"/>
      <c r="C462" s="49"/>
      <c r="D462" s="49"/>
      <c r="E462" s="70"/>
      <c r="F462" s="70"/>
      <c r="G462" s="70"/>
      <c r="H462" s="70"/>
    </row>
    <row r="463" spans="1:8" s="58" customFormat="1" ht="15" x14ac:dyDescent="0.25">
      <c r="A463" s="70"/>
      <c r="B463" s="65" t="s">
        <v>45</v>
      </c>
      <c r="C463" s="68" t="s">
        <v>50</v>
      </c>
      <c r="D463" s="68" t="s">
        <v>47</v>
      </c>
      <c r="E463" s="63" t="s">
        <v>72</v>
      </c>
      <c r="F463" s="63" t="s">
        <v>51</v>
      </c>
      <c r="G463" s="64" t="s">
        <v>48</v>
      </c>
      <c r="H463" s="70"/>
    </row>
    <row r="464" spans="1:8" s="58" customFormat="1" ht="15" x14ac:dyDescent="0.25">
      <c r="A464" s="70"/>
      <c r="B464" s="215" t="s">
        <v>373</v>
      </c>
      <c r="C464" s="184"/>
      <c r="D464" s="184"/>
      <c r="E464" s="188"/>
      <c r="F464" s="188"/>
      <c r="G464" s="206">
        <v>37.71</v>
      </c>
      <c r="H464" s="70"/>
    </row>
    <row r="465" spans="1:8" s="58" customFormat="1" ht="15" x14ac:dyDescent="0.25">
      <c r="A465" s="70"/>
      <c r="B465" s="215" t="s">
        <v>375</v>
      </c>
      <c r="C465" s="184"/>
      <c r="D465" s="184"/>
      <c r="E465" s="188"/>
      <c r="F465" s="188"/>
      <c r="G465" s="206">
        <v>3.88</v>
      </c>
      <c r="H465" s="70"/>
    </row>
    <row r="466" spans="1:8" s="58" customFormat="1" ht="15" x14ac:dyDescent="0.25">
      <c r="A466" s="70"/>
      <c r="B466" s="191" t="s">
        <v>374</v>
      </c>
      <c r="C466" s="62"/>
      <c r="D466" s="60"/>
      <c r="E466" s="51"/>
      <c r="F466" s="51"/>
      <c r="G466" s="61">
        <v>14.78</v>
      </c>
      <c r="H466" s="70"/>
    </row>
    <row r="467" spans="1:8" s="58" customFormat="1" ht="15.75" thickBot="1" x14ac:dyDescent="0.3">
      <c r="A467" s="70"/>
      <c r="B467" s="393" t="s">
        <v>49</v>
      </c>
      <c r="C467" s="394"/>
      <c r="D467" s="394"/>
      <c r="E467" s="394"/>
      <c r="F467" s="395"/>
      <c r="G467" s="71">
        <f>SUM(G464:G466)</f>
        <v>56.370000000000005</v>
      </c>
      <c r="H467" s="70"/>
    </row>
    <row r="469" spans="1:8" s="58" customFormat="1" ht="15" x14ac:dyDescent="0.25">
      <c r="A469" s="54" t="s">
        <v>139</v>
      </c>
      <c r="B469" s="49" t="s">
        <v>360</v>
      </c>
      <c r="C469" s="49"/>
      <c r="D469" s="49"/>
      <c r="E469" s="70"/>
      <c r="F469" s="70"/>
      <c r="G469" s="70"/>
      <c r="H469" s="70"/>
    </row>
    <row r="470" spans="1:8" s="58" customFormat="1" ht="12" customHeight="1" thickBot="1" x14ac:dyDescent="0.3">
      <c r="A470" s="54"/>
      <c r="B470" s="49"/>
      <c r="C470" s="49"/>
      <c r="D470" s="49"/>
      <c r="E470" s="70"/>
      <c r="F470" s="70"/>
      <c r="G470" s="70"/>
      <c r="H470" s="70"/>
    </row>
    <row r="471" spans="1:8" s="58" customFormat="1" ht="15" x14ac:dyDescent="0.25">
      <c r="A471" s="70"/>
      <c r="B471" s="65" t="s">
        <v>45</v>
      </c>
      <c r="C471" s="68" t="s">
        <v>50</v>
      </c>
      <c r="D471" s="68" t="s">
        <v>46</v>
      </c>
      <c r="E471" s="63" t="s">
        <v>379</v>
      </c>
      <c r="F471" s="63" t="s">
        <v>378</v>
      </c>
      <c r="G471" s="64" t="s">
        <v>48</v>
      </c>
      <c r="H471" s="70"/>
    </row>
    <row r="472" spans="1:8" s="58" customFormat="1" ht="15" x14ac:dyDescent="0.25">
      <c r="A472" s="70"/>
      <c r="B472" s="215" t="s">
        <v>376</v>
      </c>
      <c r="C472" s="51">
        <v>3</v>
      </c>
      <c r="D472" s="51">
        <v>2.7</v>
      </c>
      <c r="E472" s="51">
        <v>0.63</v>
      </c>
      <c r="F472" s="188"/>
      <c r="G472" s="67">
        <f>C472*D472*E472</f>
        <v>5.1030000000000006</v>
      </c>
      <c r="H472" s="70"/>
    </row>
    <row r="473" spans="1:8" s="58" customFormat="1" ht="15" x14ac:dyDescent="0.25">
      <c r="A473" s="70"/>
      <c r="B473" s="215" t="s">
        <v>377</v>
      </c>
      <c r="C473" s="184"/>
      <c r="D473" s="184"/>
      <c r="E473" s="188"/>
      <c r="F473" s="188"/>
      <c r="G473" s="206">
        <v>5.44</v>
      </c>
      <c r="H473" s="70"/>
    </row>
    <row r="474" spans="1:8" s="58" customFormat="1" ht="15.75" thickBot="1" x14ac:dyDescent="0.3">
      <c r="A474" s="70"/>
      <c r="B474" s="393" t="s">
        <v>49</v>
      </c>
      <c r="C474" s="394"/>
      <c r="D474" s="394"/>
      <c r="E474" s="394"/>
      <c r="F474" s="395"/>
      <c r="G474" s="71">
        <f>SUM(G472:G473)</f>
        <v>10.543000000000001</v>
      </c>
      <c r="H474" s="70"/>
    </row>
    <row r="476" spans="1:8" s="58" customFormat="1" ht="15" x14ac:dyDescent="0.25">
      <c r="A476" s="54" t="s">
        <v>140</v>
      </c>
      <c r="B476" s="49" t="s">
        <v>366</v>
      </c>
      <c r="C476" s="49"/>
      <c r="D476" s="49"/>
      <c r="E476" s="70"/>
      <c r="F476" s="70"/>
      <c r="G476" s="70"/>
      <c r="H476" s="70"/>
    </row>
    <row r="477" spans="1:8" s="58" customFormat="1" ht="12" customHeight="1" thickBot="1" x14ac:dyDescent="0.3">
      <c r="A477" s="54"/>
      <c r="B477" s="49"/>
      <c r="C477" s="49"/>
      <c r="D477" s="49"/>
      <c r="E477" s="70"/>
      <c r="F477" s="70"/>
      <c r="G477" s="70"/>
      <c r="H477" s="70"/>
    </row>
    <row r="478" spans="1:8" s="58" customFormat="1" ht="15" x14ac:dyDescent="0.25">
      <c r="A478" s="70"/>
      <c r="B478" s="65" t="s">
        <v>45</v>
      </c>
      <c r="C478" s="68" t="s">
        <v>50</v>
      </c>
      <c r="D478" s="68" t="s">
        <v>47</v>
      </c>
      <c r="E478" s="63" t="s">
        <v>72</v>
      </c>
      <c r="F478" s="63" t="s">
        <v>51</v>
      </c>
      <c r="G478" s="64" t="s">
        <v>48</v>
      </c>
      <c r="H478" s="70"/>
    </row>
    <row r="479" spans="1:8" s="58" customFormat="1" ht="15" x14ac:dyDescent="0.25">
      <c r="A479" s="70"/>
      <c r="B479" s="215" t="s">
        <v>373</v>
      </c>
      <c r="C479" s="184"/>
      <c r="D479" s="184"/>
      <c r="E479" s="188"/>
      <c r="F479" s="188"/>
      <c r="G479" s="206">
        <v>37.71</v>
      </c>
      <c r="H479" s="70"/>
    </row>
    <row r="480" spans="1:8" s="58" customFormat="1" ht="15" x14ac:dyDescent="0.25">
      <c r="A480" s="70"/>
      <c r="B480" s="215" t="s">
        <v>375</v>
      </c>
      <c r="C480" s="184"/>
      <c r="D480" s="184"/>
      <c r="E480" s="188"/>
      <c r="F480" s="188"/>
      <c r="G480" s="206">
        <v>3.88</v>
      </c>
      <c r="H480" s="70"/>
    </row>
    <row r="481" spans="1:8" s="58" customFormat="1" ht="15" x14ac:dyDescent="0.25">
      <c r="A481" s="70"/>
      <c r="B481" s="191" t="s">
        <v>374</v>
      </c>
      <c r="C481" s="62"/>
      <c r="D481" s="60"/>
      <c r="E481" s="51"/>
      <c r="F481" s="51"/>
      <c r="G481" s="61">
        <v>14.78</v>
      </c>
      <c r="H481" s="70"/>
    </row>
    <row r="482" spans="1:8" s="58" customFormat="1" ht="15.75" thickBot="1" x14ac:dyDescent="0.3">
      <c r="A482" s="70"/>
      <c r="B482" s="393" t="s">
        <v>49</v>
      </c>
      <c r="C482" s="394"/>
      <c r="D482" s="394"/>
      <c r="E482" s="394"/>
      <c r="F482" s="395"/>
      <c r="G482" s="71">
        <f>SUM(G479:G481)</f>
        <v>56.370000000000005</v>
      </c>
      <c r="H482" s="70"/>
    </row>
    <row r="484" spans="1:8" s="58" customFormat="1" ht="15" x14ac:dyDescent="0.25">
      <c r="A484" s="54" t="s">
        <v>141</v>
      </c>
      <c r="B484" s="49" t="s">
        <v>368</v>
      </c>
      <c r="C484" s="49"/>
      <c r="D484" s="49"/>
      <c r="E484" s="70"/>
      <c r="F484" s="70"/>
      <c r="G484" s="70"/>
      <c r="H484" s="70"/>
    </row>
    <row r="485" spans="1:8" s="58" customFormat="1" ht="12" customHeight="1" thickBot="1" x14ac:dyDescent="0.3">
      <c r="A485" s="54"/>
      <c r="B485" s="49"/>
      <c r="C485" s="49"/>
      <c r="D485" s="49"/>
      <c r="E485" s="70"/>
      <c r="F485" s="70"/>
      <c r="G485" s="70"/>
      <c r="H485" s="70"/>
    </row>
    <row r="486" spans="1:8" s="58" customFormat="1" ht="15" x14ac:dyDescent="0.25">
      <c r="A486" s="70"/>
      <c r="B486" s="65" t="s">
        <v>45</v>
      </c>
      <c r="C486" s="68" t="s">
        <v>50</v>
      </c>
      <c r="D486" s="68" t="s">
        <v>46</v>
      </c>
      <c r="E486" s="63" t="s">
        <v>379</v>
      </c>
      <c r="F486" s="63" t="s">
        <v>378</v>
      </c>
      <c r="G486" s="64" t="s">
        <v>48</v>
      </c>
      <c r="H486" s="70"/>
    </row>
    <row r="487" spans="1:8" s="58" customFormat="1" ht="15" x14ac:dyDescent="0.25">
      <c r="A487" s="70"/>
      <c r="B487" s="215" t="s">
        <v>376</v>
      </c>
      <c r="C487" s="51">
        <v>3</v>
      </c>
      <c r="D487" s="51">
        <v>2.7</v>
      </c>
      <c r="E487" s="51">
        <v>0.63</v>
      </c>
      <c r="F487" s="188"/>
      <c r="G487" s="67">
        <f>C487*D487*E487</f>
        <v>5.1030000000000006</v>
      </c>
      <c r="H487" s="70"/>
    </row>
    <row r="488" spans="1:8" s="58" customFormat="1" ht="15" x14ac:dyDescent="0.25">
      <c r="A488" s="70"/>
      <c r="B488" s="215" t="s">
        <v>377</v>
      </c>
      <c r="C488" s="184"/>
      <c r="D488" s="184"/>
      <c r="E488" s="188"/>
      <c r="F488" s="188"/>
      <c r="G488" s="206">
        <v>5.44</v>
      </c>
      <c r="H488" s="70"/>
    </row>
    <row r="489" spans="1:8" s="58" customFormat="1" ht="15.75" thickBot="1" x14ac:dyDescent="0.3">
      <c r="A489" s="70"/>
      <c r="B489" s="393" t="s">
        <v>49</v>
      </c>
      <c r="C489" s="394"/>
      <c r="D489" s="394"/>
      <c r="E489" s="394"/>
      <c r="F489" s="395"/>
      <c r="G489" s="71">
        <f>SUM(G487:G488)</f>
        <v>10.543000000000001</v>
      </c>
      <c r="H489" s="70"/>
    </row>
    <row r="491" spans="1:8" s="58" customFormat="1" ht="15" x14ac:dyDescent="0.25">
      <c r="A491" s="54" t="s">
        <v>142</v>
      </c>
      <c r="B491" s="49" t="s">
        <v>364</v>
      </c>
      <c r="C491" s="49"/>
      <c r="D491" s="49"/>
      <c r="E491" s="70"/>
      <c r="F491" s="70"/>
      <c r="G491" s="70"/>
      <c r="H491" s="70"/>
    </row>
    <row r="492" spans="1:8" s="58" customFormat="1" ht="12" customHeight="1" thickBot="1" x14ac:dyDescent="0.3">
      <c r="A492" s="54"/>
      <c r="B492" s="49"/>
      <c r="C492" s="49"/>
      <c r="D492" s="49"/>
      <c r="E492" s="70"/>
      <c r="F492" s="70"/>
      <c r="G492" s="70"/>
      <c r="H492" s="70"/>
    </row>
    <row r="493" spans="1:8" s="58" customFormat="1" ht="15" x14ac:dyDescent="0.25">
      <c r="A493" s="70"/>
      <c r="B493" s="65" t="s">
        <v>45</v>
      </c>
      <c r="C493" s="68" t="s">
        <v>50</v>
      </c>
      <c r="D493" s="68" t="s">
        <v>47</v>
      </c>
      <c r="E493" s="63" t="s">
        <v>72</v>
      </c>
      <c r="F493" s="63" t="s">
        <v>51</v>
      </c>
      <c r="G493" s="64" t="s">
        <v>48</v>
      </c>
      <c r="H493" s="70"/>
    </row>
    <row r="494" spans="1:8" s="58" customFormat="1" ht="15" x14ac:dyDescent="0.25">
      <c r="A494" s="70"/>
      <c r="B494" s="215" t="s">
        <v>373</v>
      </c>
      <c r="C494" s="184"/>
      <c r="D494" s="184"/>
      <c r="E494" s="188"/>
      <c r="F494" s="188"/>
      <c r="G494" s="206">
        <v>37.71</v>
      </c>
      <c r="H494" s="70"/>
    </row>
    <row r="495" spans="1:8" s="58" customFormat="1" ht="15" x14ac:dyDescent="0.25">
      <c r="A495" s="70"/>
      <c r="B495" s="215" t="s">
        <v>375</v>
      </c>
      <c r="C495" s="184"/>
      <c r="D495" s="184"/>
      <c r="E495" s="188"/>
      <c r="F495" s="188"/>
      <c r="G495" s="206">
        <v>3.88</v>
      </c>
      <c r="H495" s="70"/>
    </row>
    <row r="496" spans="1:8" s="58" customFormat="1" ht="15" x14ac:dyDescent="0.25">
      <c r="A496" s="70"/>
      <c r="B496" s="191" t="s">
        <v>374</v>
      </c>
      <c r="C496" s="62"/>
      <c r="D496" s="60"/>
      <c r="E496" s="51"/>
      <c r="F496" s="51"/>
      <c r="G496" s="61">
        <v>14.78</v>
      </c>
      <c r="H496" s="70"/>
    </row>
    <row r="497" spans="1:8" s="58" customFormat="1" ht="15.75" thickBot="1" x14ac:dyDescent="0.3">
      <c r="A497" s="70"/>
      <c r="B497" s="393" t="s">
        <v>49</v>
      </c>
      <c r="C497" s="394"/>
      <c r="D497" s="394"/>
      <c r="E497" s="394"/>
      <c r="F497" s="395"/>
      <c r="G497" s="71">
        <f>SUM(G494:G496)</f>
        <v>56.370000000000005</v>
      </c>
      <c r="H497" s="70"/>
    </row>
    <row r="499" spans="1:8" s="58" customFormat="1" ht="15" x14ac:dyDescent="0.25">
      <c r="A499" s="54" t="s">
        <v>143</v>
      </c>
      <c r="B499" s="49" t="s">
        <v>362</v>
      </c>
      <c r="C499" s="49"/>
      <c r="D499" s="49"/>
      <c r="E499" s="70"/>
      <c r="F499" s="70"/>
      <c r="G499" s="70"/>
      <c r="H499" s="70"/>
    </row>
    <row r="500" spans="1:8" s="58" customFormat="1" ht="12" customHeight="1" thickBot="1" x14ac:dyDescent="0.3">
      <c r="A500" s="54"/>
      <c r="B500" s="49"/>
      <c r="C500" s="49"/>
      <c r="D500" s="49"/>
      <c r="E500" s="70"/>
      <c r="F500" s="70"/>
      <c r="G500" s="70"/>
      <c r="H500" s="70"/>
    </row>
    <row r="501" spans="1:8" s="58" customFormat="1" ht="15" x14ac:dyDescent="0.25">
      <c r="A501" s="70"/>
      <c r="B501" s="65" t="s">
        <v>45</v>
      </c>
      <c r="C501" s="68" t="s">
        <v>50</v>
      </c>
      <c r="D501" s="68" t="s">
        <v>46</v>
      </c>
      <c r="E501" s="63" t="s">
        <v>379</v>
      </c>
      <c r="F501" s="63" t="s">
        <v>378</v>
      </c>
      <c r="G501" s="64" t="s">
        <v>48</v>
      </c>
      <c r="H501" s="70"/>
    </row>
    <row r="502" spans="1:8" s="58" customFormat="1" ht="15" x14ac:dyDescent="0.25">
      <c r="A502" s="70"/>
      <c r="B502" s="215" t="s">
        <v>376</v>
      </c>
      <c r="C502" s="51">
        <v>3</v>
      </c>
      <c r="D502" s="51">
        <v>2.7</v>
      </c>
      <c r="E502" s="51">
        <v>0.63</v>
      </c>
      <c r="F502" s="188"/>
      <c r="G502" s="67">
        <f>C502*D502*E502</f>
        <v>5.1030000000000006</v>
      </c>
      <c r="H502" s="70"/>
    </row>
    <row r="503" spans="1:8" s="58" customFormat="1" ht="15" x14ac:dyDescent="0.25">
      <c r="A503" s="70"/>
      <c r="B503" s="215" t="s">
        <v>377</v>
      </c>
      <c r="C503" s="184"/>
      <c r="D503" s="184"/>
      <c r="E503" s="188"/>
      <c r="F503" s="188"/>
      <c r="G503" s="206">
        <v>5.44</v>
      </c>
      <c r="H503" s="70"/>
    </row>
    <row r="504" spans="1:8" s="58" customFormat="1" ht="15.75" thickBot="1" x14ac:dyDescent="0.3">
      <c r="A504" s="70"/>
      <c r="B504" s="393" t="s">
        <v>49</v>
      </c>
      <c r="C504" s="394"/>
      <c r="D504" s="394"/>
      <c r="E504" s="394"/>
      <c r="F504" s="395"/>
      <c r="G504" s="71">
        <f>SUM(G502:G503)</f>
        <v>10.543000000000001</v>
      </c>
      <c r="H504" s="70"/>
    </row>
    <row r="506" spans="1:8" s="58" customFormat="1" ht="15" x14ac:dyDescent="0.25">
      <c r="A506" s="54" t="s">
        <v>144</v>
      </c>
      <c r="B506" s="49" t="s">
        <v>370</v>
      </c>
      <c r="C506" s="49"/>
      <c r="D506" s="49"/>
      <c r="E506" s="70"/>
      <c r="F506" s="70"/>
      <c r="G506" s="70"/>
      <c r="H506" s="70"/>
    </row>
    <row r="507" spans="1:8" s="58" customFormat="1" ht="12" customHeight="1" thickBot="1" x14ac:dyDescent="0.3">
      <c r="A507" s="54"/>
      <c r="B507" s="49"/>
      <c r="C507" s="49"/>
      <c r="D507" s="49"/>
      <c r="E507" s="70"/>
      <c r="F507" s="70"/>
      <c r="G507" s="70"/>
      <c r="H507" s="70"/>
    </row>
    <row r="508" spans="1:8" s="58" customFormat="1" ht="15" x14ac:dyDescent="0.25">
      <c r="A508" s="70"/>
      <c r="B508" s="65" t="s">
        <v>45</v>
      </c>
      <c r="C508" s="68" t="s">
        <v>50</v>
      </c>
      <c r="D508" s="68" t="s">
        <v>46</v>
      </c>
      <c r="E508" s="63" t="s">
        <v>379</v>
      </c>
      <c r="F508" s="63" t="s">
        <v>378</v>
      </c>
      <c r="G508" s="64" t="s">
        <v>48</v>
      </c>
      <c r="H508" s="70"/>
    </row>
    <row r="509" spans="1:8" s="58" customFormat="1" ht="15" x14ac:dyDescent="0.25">
      <c r="A509" s="70"/>
      <c r="B509" s="215" t="s">
        <v>380</v>
      </c>
      <c r="C509" s="51">
        <v>2.5</v>
      </c>
      <c r="D509" s="51">
        <v>2.1</v>
      </c>
      <c r="E509" s="51"/>
      <c r="F509" s="51">
        <v>0.8</v>
      </c>
      <c r="G509" s="67">
        <f>C509*D509*F509</f>
        <v>4.2</v>
      </c>
      <c r="H509" s="70"/>
    </row>
    <row r="510" spans="1:8" s="58" customFormat="1" ht="15" x14ac:dyDescent="0.25">
      <c r="A510" s="70"/>
      <c r="B510" s="215" t="s">
        <v>381</v>
      </c>
      <c r="C510" s="51">
        <v>2.5</v>
      </c>
      <c r="D510" s="51">
        <v>2.1</v>
      </c>
      <c r="E510" s="188"/>
      <c r="F510" s="51">
        <v>0.7</v>
      </c>
      <c r="G510" s="67">
        <f>C510*D510*F510</f>
        <v>3.6749999999999998</v>
      </c>
      <c r="H510" s="70"/>
    </row>
    <row r="511" spans="1:8" s="58" customFormat="1" ht="15.75" thickBot="1" x14ac:dyDescent="0.3">
      <c r="A511" s="70"/>
      <c r="B511" s="393" t="s">
        <v>49</v>
      </c>
      <c r="C511" s="394"/>
      <c r="D511" s="394"/>
      <c r="E511" s="394"/>
      <c r="F511" s="395"/>
      <c r="G511" s="71">
        <f>SUM(G509:G510)</f>
        <v>7.875</v>
      </c>
      <c r="H511" s="70"/>
    </row>
    <row r="513" spans="1:8" s="58" customFormat="1" ht="15" x14ac:dyDescent="0.25">
      <c r="A513" s="54" t="s">
        <v>145</v>
      </c>
      <c r="B513" s="49" t="s">
        <v>371</v>
      </c>
      <c r="C513" s="49"/>
      <c r="D513" s="49"/>
      <c r="E513" s="70"/>
      <c r="F513" s="70"/>
      <c r="G513" s="70"/>
      <c r="H513" s="70"/>
    </row>
    <row r="514" spans="1:8" s="58" customFormat="1" ht="12" customHeight="1" thickBot="1" x14ac:dyDescent="0.3">
      <c r="A514" s="54"/>
      <c r="B514" s="49"/>
      <c r="C514" s="49"/>
      <c r="D514" s="49"/>
      <c r="E514" s="70"/>
      <c r="F514" s="70"/>
      <c r="G514" s="70"/>
      <c r="H514" s="70"/>
    </row>
    <row r="515" spans="1:8" s="58" customFormat="1" ht="15" x14ac:dyDescent="0.25">
      <c r="A515" s="70"/>
      <c r="B515" s="65" t="s">
        <v>45</v>
      </c>
      <c r="C515" s="68" t="s">
        <v>50</v>
      </c>
      <c r="D515" s="68" t="s">
        <v>46</v>
      </c>
      <c r="E515" s="63" t="s">
        <v>379</v>
      </c>
      <c r="F515" s="63" t="s">
        <v>378</v>
      </c>
      <c r="G515" s="64" t="s">
        <v>48</v>
      </c>
      <c r="H515" s="70"/>
    </row>
    <row r="516" spans="1:8" s="58" customFormat="1" ht="15" x14ac:dyDescent="0.25">
      <c r="A516" s="70"/>
      <c r="B516" s="215" t="s">
        <v>382</v>
      </c>
      <c r="C516" s="51">
        <v>2</v>
      </c>
      <c r="D516" s="51">
        <v>1.05</v>
      </c>
      <c r="E516" s="51"/>
      <c r="F516" s="51">
        <v>2.2999999999999998</v>
      </c>
      <c r="G516" s="67">
        <f>C516*D516*F516</f>
        <v>4.83</v>
      </c>
      <c r="H516" s="70"/>
    </row>
    <row r="517" spans="1:8" s="58" customFormat="1" ht="15" x14ac:dyDescent="0.25">
      <c r="A517" s="70"/>
      <c r="B517" s="215" t="s">
        <v>383</v>
      </c>
      <c r="C517" s="51">
        <v>2</v>
      </c>
      <c r="D517" s="51">
        <v>1.35</v>
      </c>
      <c r="E517" s="188"/>
      <c r="F517" s="51">
        <v>0.9</v>
      </c>
      <c r="G517" s="67">
        <f>C517*D517*F517</f>
        <v>2.4300000000000002</v>
      </c>
      <c r="H517" s="70"/>
    </row>
    <row r="518" spans="1:8" s="58" customFormat="1" ht="15.75" thickBot="1" x14ac:dyDescent="0.3">
      <c r="A518" s="70"/>
      <c r="B518" s="393" t="s">
        <v>49</v>
      </c>
      <c r="C518" s="394"/>
      <c r="D518" s="394"/>
      <c r="E518" s="394"/>
      <c r="F518" s="395"/>
      <c r="G518" s="71">
        <f>SUM(G516:G517)</f>
        <v>7.26</v>
      </c>
      <c r="H518" s="70"/>
    </row>
    <row r="520" spans="1:8" x14ac:dyDescent="0.2">
      <c r="A520" s="213">
        <v>14</v>
      </c>
      <c r="B520" s="214" t="s">
        <v>148</v>
      </c>
    </row>
    <row r="522" spans="1:8" s="58" customFormat="1" ht="15" x14ac:dyDescent="0.25">
      <c r="A522" s="54" t="s">
        <v>146</v>
      </c>
      <c r="B522" s="49" t="s">
        <v>384</v>
      </c>
      <c r="C522" s="49"/>
      <c r="D522" s="49"/>
      <c r="E522" s="70"/>
      <c r="F522" s="70"/>
      <c r="G522" s="70"/>
      <c r="H522" s="70"/>
    </row>
    <row r="523" spans="1:8" s="58" customFormat="1" ht="12" customHeight="1" thickBot="1" x14ac:dyDescent="0.3">
      <c r="A523" s="54"/>
      <c r="B523" s="49"/>
      <c r="C523" s="49"/>
      <c r="D523" s="49"/>
      <c r="E523" s="70"/>
      <c r="F523" s="70"/>
      <c r="G523" s="70"/>
      <c r="H523" s="70"/>
    </row>
    <row r="524" spans="1:8" s="58" customFormat="1" ht="15" x14ac:dyDescent="0.25">
      <c r="A524" s="70"/>
      <c r="B524" s="65" t="s">
        <v>45</v>
      </c>
      <c r="C524" s="68" t="s">
        <v>50</v>
      </c>
      <c r="D524" s="68" t="s">
        <v>47</v>
      </c>
      <c r="E524" s="63" t="s">
        <v>72</v>
      </c>
      <c r="F524" s="63" t="s">
        <v>51</v>
      </c>
      <c r="G524" s="64" t="s">
        <v>48</v>
      </c>
      <c r="H524" s="70"/>
    </row>
    <row r="525" spans="1:8" s="58" customFormat="1" ht="15" x14ac:dyDescent="0.25">
      <c r="A525" s="70"/>
      <c r="B525" s="215" t="s">
        <v>373</v>
      </c>
      <c r="C525" s="184"/>
      <c r="D525" s="184"/>
      <c r="E525" s="188"/>
      <c r="F525" s="188"/>
      <c r="G525" s="206">
        <v>37.71</v>
      </c>
      <c r="H525" s="70"/>
    </row>
    <row r="526" spans="1:8" s="58" customFormat="1" ht="15" x14ac:dyDescent="0.25">
      <c r="A526" s="70"/>
      <c r="B526" s="215" t="s">
        <v>375</v>
      </c>
      <c r="C526" s="184"/>
      <c r="D526" s="184"/>
      <c r="E526" s="188"/>
      <c r="F526" s="188"/>
      <c r="G526" s="206">
        <v>3.88</v>
      </c>
      <c r="H526" s="70"/>
    </row>
    <row r="527" spans="1:8" s="58" customFormat="1" ht="15" x14ac:dyDescent="0.25">
      <c r="A527" s="70"/>
      <c r="B527" s="191" t="s">
        <v>374</v>
      </c>
      <c r="C527" s="62"/>
      <c r="D527" s="60"/>
      <c r="E527" s="51"/>
      <c r="F527" s="51"/>
      <c r="G527" s="61">
        <v>14.78</v>
      </c>
      <c r="H527" s="70"/>
    </row>
    <row r="528" spans="1:8" s="58" customFormat="1" ht="15.75" thickBot="1" x14ac:dyDescent="0.3">
      <c r="A528" s="70"/>
      <c r="B528" s="393" t="s">
        <v>49</v>
      </c>
      <c r="C528" s="394"/>
      <c r="D528" s="394"/>
      <c r="E528" s="394"/>
      <c r="F528" s="395"/>
      <c r="G528" s="71">
        <f>SUM(G525:G527)</f>
        <v>56.370000000000005</v>
      </c>
      <c r="H528" s="70"/>
    </row>
    <row r="530" spans="1:8" s="58" customFormat="1" ht="15" x14ac:dyDescent="0.25">
      <c r="A530" s="54" t="s">
        <v>147</v>
      </c>
      <c r="B530" s="49" t="s">
        <v>386</v>
      </c>
      <c r="C530" s="49"/>
      <c r="D530" s="49"/>
      <c r="E530" s="70"/>
      <c r="F530" s="70"/>
      <c r="G530" s="70"/>
      <c r="H530" s="70"/>
    </row>
    <row r="531" spans="1:8" s="58" customFormat="1" ht="12" customHeight="1" thickBot="1" x14ac:dyDescent="0.3">
      <c r="A531" s="54"/>
      <c r="B531" s="49"/>
      <c r="C531" s="49"/>
      <c r="D531" s="49"/>
      <c r="E531" s="70"/>
      <c r="F531" s="70"/>
      <c r="G531" s="70"/>
      <c r="H531" s="70"/>
    </row>
    <row r="532" spans="1:8" s="58" customFormat="1" ht="15" x14ac:dyDescent="0.25">
      <c r="A532" s="70"/>
      <c r="B532" s="65" t="s">
        <v>45</v>
      </c>
      <c r="C532" s="68" t="s">
        <v>50</v>
      </c>
      <c r="D532" s="68" t="s">
        <v>47</v>
      </c>
      <c r="E532" s="63" t="s">
        <v>70</v>
      </c>
      <c r="F532" s="63" t="s">
        <v>51</v>
      </c>
      <c r="G532" s="64" t="s">
        <v>72</v>
      </c>
      <c r="H532" s="70"/>
    </row>
    <row r="533" spans="1:8" s="58" customFormat="1" ht="15" x14ac:dyDescent="0.25">
      <c r="A533" s="70"/>
      <c r="B533" s="215" t="s">
        <v>282</v>
      </c>
      <c r="C533" s="184"/>
      <c r="D533" s="184"/>
      <c r="E533" s="188"/>
      <c r="F533" s="188"/>
      <c r="G533" s="206">
        <v>25.19</v>
      </c>
      <c r="H533" s="70"/>
    </row>
    <row r="534" spans="1:8" s="58" customFormat="1" ht="15" x14ac:dyDescent="0.25">
      <c r="A534" s="70"/>
      <c r="B534" s="215" t="s">
        <v>256</v>
      </c>
      <c r="C534" s="184"/>
      <c r="D534" s="184"/>
      <c r="E534" s="188"/>
      <c r="F534" s="188"/>
      <c r="G534" s="206">
        <v>9.08</v>
      </c>
      <c r="H534" s="70"/>
    </row>
    <row r="535" spans="1:8" s="58" customFormat="1" ht="15" x14ac:dyDescent="0.25">
      <c r="A535" s="70"/>
      <c r="B535" s="191" t="s">
        <v>255</v>
      </c>
      <c r="C535" s="62"/>
      <c r="D535" s="60"/>
      <c r="E535" s="51"/>
      <c r="F535" s="51"/>
      <c r="G535" s="61">
        <v>19.079999999999998</v>
      </c>
      <c r="H535" s="70"/>
    </row>
    <row r="536" spans="1:8" s="58" customFormat="1" ht="15.75" thickBot="1" x14ac:dyDescent="0.3">
      <c r="A536" s="70"/>
      <c r="B536" s="393" t="s">
        <v>69</v>
      </c>
      <c r="C536" s="394"/>
      <c r="D536" s="394"/>
      <c r="E536" s="394"/>
      <c r="F536" s="395"/>
      <c r="G536" s="71">
        <f>SUM(G533:G535)</f>
        <v>53.35</v>
      </c>
      <c r="H536" s="70"/>
    </row>
    <row r="538" spans="1:8" x14ac:dyDescent="0.2">
      <c r="A538" s="213">
        <v>15</v>
      </c>
      <c r="B538" s="214" t="s">
        <v>388</v>
      </c>
    </row>
    <row r="540" spans="1:8" s="58" customFormat="1" ht="15" x14ac:dyDescent="0.25">
      <c r="A540" s="54" t="s">
        <v>149</v>
      </c>
      <c r="B540" s="49" t="s">
        <v>419</v>
      </c>
      <c r="C540" s="49"/>
      <c r="D540" s="49"/>
      <c r="E540" s="70"/>
      <c r="F540" s="70"/>
      <c r="G540" s="70"/>
      <c r="H540" s="70"/>
    </row>
    <row r="541" spans="1:8" s="58" customFormat="1" ht="12" customHeight="1" thickBot="1" x14ac:dyDescent="0.3">
      <c r="A541" s="54"/>
      <c r="B541" s="49"/>
      <c r="C541" s="49"/>
      <c r="D541" s="49"/>
      <c r="E541" s="70"/>
      <c r="F541" s="70"/>
      <c r="G541" s="70"/>
      <c r="H541" s="70"/>
    </row>
    <row r="542" spans="1:8" s="58" customFormat="1" ht="15" x14ac:dyDescent="0.25">
      <c r="A542" s="70"/>
      <c r="B542" s="65" t="s">
        <v>45</v>
      </c>
      <c r="C542" s="68" t="s">
        <v>50</v>
      </c>
      <c r="D542" s="68" t="s">
        <v>47</v>
      </c>
      <c r="E542" s="63" t="s">
        <v>72</v>
      </c>
      <c r="F542" s="63" t="s">
        <v>51</v>
      </c>
      <c r="G542" s="64" t="s">
        <v>48</v>
      </c>
      <c r="H542" s="70"/>
    </row>
    <row r="543" spans="1:8" s="58" customFormat="1" ht="15" x14ac:dyDescent="0.25">
      <c r="A543" s="70"/>
      <c r="B543" s="215" t="s">
        <v>421</v>
      </c>
      <c r="C543" s="184"/>
      <c r="D543" s="51">
        <v>0.75</v>
      </c>
      <c r="E543" s="51">
        <v>1.6</v>
      </c>
      <c r="F543" s="188"/>
      <c r="G543" s="67">
        <f>D543*E543</f>
        <v>1.2000000000000002</v>
      </c>
      <c r="H543" s="70"/>
    </row>
    <row r="544" spans="1:8" s="58" customFormat="1" ht="15" x14ac:dyDescent="0.25">
      <c r="A544" s="70"/>
      <c r="B544" s="215" t="s">
        <v>422</v>
      </c>
      <c r="C544" s="184"/>
      <c r="D544" s="51">
        <v>0.5</v>
      </c>
      <c r="E544" s="51">
        <v>2.5499999999999998</v>
      </c>
      <c r="F544" s="188"/>
      <c r="G544" s="67">
        <f>D544*E544</f>
        <v>1.2749999999999999</v>
      </c>
      <c r="H544" s="70"/>
    </row>
    <row r="545" spans="1:8" s="58" customFormat="1" ht="15" x14ac:dyDescent="0.25">
      <c r="A545" s="70"/>
      <c r="B545" s="215" t="s">
        <v>423</v>
      </c>
      <c r="C545" s="184"/>
      <c r="D545" s="51">
        <v>0.55000000000000004</v>
      </c>
      <c r="E545" s="51">
        <v>3.2</v>
      </c>
      <c r="F545" s="188"/>
      <c r="G545" s="67">
        <f>D545*E545</f>
        <v>1.7600000000000002</v>
      </c>
      <c r="H545" s="70"/>
    </row>
    <row r="546" spans="1:8" s="58" customFormat="1" ht="15.75" thickBot="1" x14ac:dyDescent="0.3">
      <c r="A546" s="70"/>
      <c r="B546" s="393" t="s">
        <v>49</v>
      </c>
      <c r="C546" s="394"/>
      <c r="D546" s="394"/>
      <c r="E546" s="394"/>
      <c r="F546" s="395"/>
      <c r="G546" s="71">
        <f>SUM(G543:G545)</f>
        <v>4.2350000000000003</v>
      </c>
      <c r="H546" s="70"/>
    </row>
    <row r="548" spans="1:8" s="58" customFormat="1" ht="15" x14ac:dyDescent="0.25">
      <c r="A548" s="54" t="s">
        <v>150</v>
      </c>
      <c r="B548" s="49" t="s">
        <v>429</v>
      </c>
      <c r="C548" s="49"/>
      <c r="D548" s="49"/>
      <c r="E548" s="70"/>
      <c r="F548" s="70"/>
      <c r="G548" s="70"/>
      <c r="H548" s="70"/>
    </row>
    <row r="549" spans="1:8" s="58" customFormat="1" ht="12" customHeight="1" thickBot="1" x14ac:dyDescent="0.3">
      <c r="A549" s="54"/>
      <c r="B549" s="49"/>
      <c r="C549" s="49"/>
      <c r="D549" s="49"/>
      <c r="E549" s="70"/>
      <c r="F549" s="70"/>
      <c r="G549" s="70"/>
      <c r="H549" s="70"/>
    </row>
    <row r="550" spans="1:8" s="58" customFormat="1" ht="15" x14ac:dyDescent="0.25">
      <c r="A550" s="70"/>
      <c r="B550" s="65" t="s">
        <v>45</v>
      </c>
      <c r="C550" s="68" t="s">
        <v>50</v>
      </c>
      <c r="D550" s="68" t="s">
        <v>47</v>
      </c>
      <c r="E550" s="63" t="s">
        <v>72</v>
      </c>
      <c r="F550" s="63" t="s">
        <v>51</v>
      </c>
      <c r="G550" s="64" t="s">
        <v>428</v>
      </c>
      <c r="H550" s="70"/>
    </row>
    <row r="551" spans="1:8" s="58" customFormat="1" ht="15" x14ac:dyDescent="0.25">
      <c r="A551" s="70"/>
      <c r="B551" s="217" t="s">
        <v>431</v>
      </c>
      <c r="C551" s="184"/>
      <c r="D551" s="51"/>
      <c r="E551" s="51">
        <v>3.75</v>
      </c>
      <c r="F551" s="188"/>
      <c r="G551" s="67">
        <f>E551</f>
        <v>3.75</v>
      </c>
      <c r="H551" s="70"/>
    </row>
    <row r="552" spans="1:8" s="58" customFormat="1" ht="15" x14ac:dyDescent="0.25">
      <c r="A552" s="70"/>
      <c r="B552" s="217" t="s">
        <v>430</v>
      </c>
      <c r="C552" s="184"/>
      <c r="D552" s="51"/>
      <c r="E552" s="51">
        <v>3.75</v>
      </c>
      <c r="F552" s="188"/>
      <c r="G552" s="67">
        <f>E552</f>
        <v>3.75</v>
      </c>
      <c r="H552" s="70"/>
    </row>
    <row r="553" spans="1:8" s="58" customFormat="1" ht="15.75" thickBot="1" x14ac:dyDescent="0.3">
      <c r="A553" s="70"/>
      <c r="B553" s="393" t="s">
        <v>69</v>
      </c>
      <c r="C553" s="394"/>
      <c r="D553" s="394"/>
      <c r="E553" s="394"/>
      <c r="F553" s="395"/>
      <c r="G553" s="71">
        <f>SUM(G551:G552)</f>
        <v>7.5</v>
      </c>
      <c r="H553" s="70"/>
    </row>
    <row r="554" spans="1:8" s="58" customFormat="1" ht="15" x14ac:dyDescent="0.25">
      <c r="A554" s="70"/>
      <c r="B554" s="52"/>
      <c r="C554" s="52"/>
      <c r="D554" s="52"/>
      <c r="E554" s="52"/>
      <c r="F554" s="52"/>
      <c r="G554" s="53"/>
      <c r="H554" s="70"/>
    </row>
    <row r="555" spans="1:8" s="58" customFormat="1" ht="15" x14ac:dyDescent="0.25">
      <c r="A555" s="54" t="s">
        <v>151</v>
      </c>
      <c r="B555" s="49" t="s">
        <v>408</v>
      </c>
      <c r="C555" s="49"/>
      <c r="D555" s="49"/>
      <c r="E555" s="70"/>
      <c r="F555" s="70"/>
      <c r="G555" s="70"/>
      <c r="H555" s="70"/>
    </row>
    <row r="556" spans="1:8" s="58" customFormat="1" ht="15.75" thickBot="1" x14ac:dyDescent="0.3">
      <c r="A556" s="54"/>
      <c r="B556" s="49"/>
      <c r="C556" s="49"/>
      <c r="D556" s="49"/>
      <c r="E556" s="70"/>
      <c r="F556" s="70"/>
      <c r="G556" s="70"/>
      <c r="H556" s="70"/>
    </row>
    <row r="557" spans="1:8" s="58" customFormat="1" ht="15" x14ac:dyDescent="0.25">
      <c r="A557" s="70"/>
      <c r="B557" s="65" t="s">
        <v>45</v>
      </c>
      <c r="C557" s="68" t="s">
        <v>72</v>
      </c>
      <c r="D557" s="68" t="s">
        <v>47</v>
      </c>
      <c r="E557" s="63" t="s">
        <v>341</v>
      </c>
      <c r="F557" s="63" t="s">
        <v>51</v>
      </c>
      <c r="G557" s="64" t="s">
        <v>294</v>
      </c>
      <c r="H557" s="70"/>
    </row>
    <row r="558" spans="1:8" s="58" customFormat="1" ht="31.5" customHeight="1" x14ac:dyDescent="0.25">
      <c r="A558" s="70"/>
      <c r="B558" s="216" t="s">
        <v>407</v>
      </c>
      <c r="C558" s="79">
        <v>7.15</v>
      </c>
      <c r="D558" s="66">
        <v>0.35</v>
      </c>
      <c r="E558" s="80">
        <v>0.05</v>
      </c>
      <c r="F558" s="80"/>
      <c r="G558" s="67">
        <f>C558*D558*E558</f>
        <v>0.12512500000000001</v>
      </c>
      <c r="H558" s="70"/>
    </row>
    <row r="559" spans="1:8" s="58" customFormat="1" ht="15.75" thickBot="1" x14ac:dyDescent="0.3">
      <c r="A559" s="70"/>
      <c r="B559" s="393" t="s">
        <v>342</v>
      </c>
      <c r="C559" s="394"/>
      <c r="D559" s="394"/>
      <c r="E559" s="394"/>
      <c r="F559" s="395"/>
      <c r="G559" s="71">
        <f>G558</f>
        <v>0.12512500000000001</v>
      </c>
      <c r="H559" s="70"/>
    </row>
    <row r="560" spans="1:8" s="58" customFormat="1" ht="15" x14ac:dyDescent="0.25">
      <c r="A560" s="70"/>
      <c r="B560" s="52"/>
      <c r="C560" s="52"/>
      <c r="D560" s="52"/>
      <c r="E560" s="52"/>
      <c r="F560" s="52"/>
      <c r="G560" s="53"/>
      <c r="H560" s="70"/>
    </row>
    <row r="561" spans="1:8" s="58" customFormat="1" ht="15" x14ac:dyDescent="0.25">
      <c r="A561" s="54" t="s">
        <v>426</v>
      </c>
      <c r="B561" s="49" t="s">
        <v>389</v>
      </c>
      <c r="C561" s="49"/>
      <c r="D561" s="49"/>
      <c r="E561" s="70"/>
      <c r="F561" s="70"/>
      <c r="G561" s="70"/>
      <c r="H561" s="70"/>
    </row>
    <row r="562" spans="1:8" s="58" customFormat="1" ht="12" customHeight="1" thickBot="1" x14ac:dyDescent="0.3">
      <c r="A562" s="54"/>
      <c r="B562" s="49"/>
      <c r="C562" s="49"/>
      <c r="D562" s="49"/>
      <c r="E562" s="70"/>
      <c r="F562" s="70"/>
      <c r="G562" s="70"/>
      <c r="H562" s="70"/>
    </row>
    <row r="563" spans="1:8" s="58" customFormat="1" ht="15" x14ac:dyDescent="0.25">
      <c r="A563" s="70"/>
      <c r="B563" s="65" t="s">
        <v>45</v>
      </c>
      <c r="C563" s="68" t="s">
        <v>50</v>
      </c>
      <c r="D563" s="68" t="s">
        <v>47</v>
      </c>
      <c r="E563" s="63" t="s">
        <v>72</v>
      </c>
      <c r="F563" s="63" t="s">
        <v>51</v>
      </c>
      <c r="G563" s="64" t="s">
        <v>48</v>
      </c>
      <c r="H563" s="70"/>
    </row>
    <row r="564" spans="1:8" s="58" customFormat="1" ht="15" x14ac:dyDescent="0.25">
      <c r="A564" s="70"/>
      <c r="B564" s="215" t="s">
        <v>166</v>
      </c>
      <c r="C564" s="184"/>
      <c r="D564" s="184"/>
      <c r="E564" s="188"/>
      <c r="F564" s="188"/>
      <c r="G564" s="206">
        <v>54.84</v>
      </c>
      <c r="H564" s="70"/>
    </row>
    <row r="565" spans="1:8" s="58" customFormat="1" ht="15.75" thickBot="1" x14ac:dyDescent="0.3">
      <c r="A565" s="70"/>
      <c r="B565" s="393" t="s">
        <v>49</v>
      </c>
      <c r="C565" s="394"/>
      <c r="D565" s="394"/>
      <c r="E565" s="394"/>
      <c r="F565" s="395"/>
      <c r="G565" s="71">
        <f>SUM(G564:G564)</f>
        <v>54.84</v>
      </c>
      <c r="H565" s="70"/>
    </row>
  </sheetData>
  <mergeCells count="81">
    <mergeCell ref="B209:F209"/>
    <mergeCell ref="B118:G118"/>
    <mergeCell ref="B171:G171"/>
    <mergeCell ref="B179:G179"/>
    <mergeCell ref="B187:G187"/>
    <mergeCell ref="B195:G195"/>
    <mergeCell ref="B153:F153"/>
    <mergeCell ref="B154:F154"/>
    <mergeCell ref="B84:G84"/>
    <mergeCell ref="B92:G92"/>
    <mergeCell ref="B100:G100"/>
    <mergeCell ref="B108:G108"/>
    <mergeCell ref="B145:F145"/>
    <mergeCell ref="B388:F388"/>
    <mergeCell ref="B394:F394"/>
    <mergeCell ref="B291:F291"/>
    <mergeCell ref="B272:B273"/>
    <mergeCell ref="B274:F274"/>
    <mergeCell ref="B321:G321"/>
    <mergeCell ref="B382:F382"/>
    <mergeCell ref="B373:F373"/>
    <mergeCell ref="B360:F360"/>
    <mergeCell ref="B409:F409"/>
    <mergeCell ref="B415:F415"/>
    <mergeCell ref="B430:F430"/>
    <mergeCell ref="B437:F437"/>
    <mergeCell ref="B497:F497"/>
    <mergeCell ref="B444:F444"/>
    <mergeCell ref="B451:F451"/>
    <mergeCell ref="B43:F43"/>
    <mergeCell ref="B49:F49"/>
    <mergeCell ref="B68:F68"/>
    <mergeCell ref="B366:F366"/>
    <mergeCell ref="B230:F230"/>
    <mergeCell ref="B57:F57"/>
    <mergeCell ref="B328:F328"/>
    <mergeCell ref="B340:F340"/>
    <mergeCell ref="B348:F348"/>
    <mergeCell ref="B354:F354"/>
    <mergeCell ref="B300:F300"/>
    <mergeCell ref="B281:B284"/>
    <mergeCell ref="B305:B309"/>
    <mergeCell ref="B310:F310"/>
    <mergeCell ref="B311:F311"/>
    <mergeCell ref="B223:F223"/>
    <mergeCell ref="B11:F11"/>
    <mergeCell ref="A1:H1"/>
    <mergeCell ref="A3:H3"/>
    <mergeCell ref="B17:F17"/>
    <mergeCell ref="B23:F23"/>
    <mergeCell ref="B403:F403"/>
    <mergeCell ref="B29:F29"/>
    <mergeCell ref="B285:F285"/>
    <mergeCell ref="B259:F259"/>
    <mergeCell ref="B264:B266"/>
    <mergeCell ref="B267:F267"/>
    <mergeCell ref="B236:F236"/>
    <mergeCell ref="B155:F155"/>
    <mergeCell ref="B163:G163"/>
    <mergeCell ref="B76:G76"/>
    <mergeCell ref="B244:F244"/>
    <mergeCell ref="B241:B243"/>
    <mergeCell ref="B249:B252"/>
    <mergeCell ref="B253:F253"/>
    <mergeCell ref="B128:G128"/>
    <mergeCell ref="B37:F37"/>
    <mergeCell ref="B565:F565"/>
    <mergeCell ref="B421:F421"/>
    <mergeCell ref="B559:F559"/>
    <mergeCell ref="B546:F546"/>
    <mergeCell ref="B504:F504"/>
    <mergeCell ref="B511:F511"/>
    <mergeCell ref="B518:F518"/>
    <mergeCell ref="B528:F528"/>
    <mergeCell ref="B536:F536"/>
    <mergeCell ref="B467:F467"/>
    <mergeCell ref="B474:F474"/>
    <mergeCell ref="B482:F482"/>
    <mergeCell ref="B489:F489"/>
    <mergeCell ref="B553:F553"/>
    <mergeCell ref="B457:F457"/>
  </mergeCells>
  <pageMargins left="0.78740157480314965" right="0.11811023622047245" top="0.98425196850393704" bottom="0.78740157480314965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K14" sqref="K14"/>
    </sheetView>
  </sheetViews>
  <sheetFormatPr defaultRowHeight="12.75" x14ac:dyDescent="0.2"/>
  <cols>
    <col min="2" max="2" width="13.28515625" customWidth="1"/>
    <col min="3" max="3" width="45.140625" customWidth="1"/>
  </cols>
  <sheetData>
    <row r="1" spans="1:8" ht="18" thickBot="1" x14ac:dyDescent="0.25">
      <c r="A1" s="401" t="s">
        <v>520</v>
      </c>
      <c r="B1" s="402"/>
      <c r="C1" s="402"/>
      <c r="D1" s="402"/>
      <c r="E1" s="402"/>
      <c r="F1" s="402"/>
      <c r="G1" s="402"/>
      <c r="H1" s="403"/>
    </row>
    <row r="3" spans="1:8" ht="25.5" x14ac:dyDescent="0.25">
      <c r="A3" s="196"/>
      <c r="B3" s="208" t="s">
        <v>272</v>
      </c>
      <c r="C3" s="197" t="s">
        <v>320</v>
      </c>
      <c r="D3" s="418" t="s">
        <v>6</v>
      </c>
      <c r="E3" s="418"/>
      <c r="F3" s="418"/>
      <c r="G3" s="418"/>
      <c r="H3" s="202"/>
    </row>
    <row r="4" spans="1:8" ht="25.5" x14ac:dyDescent="0.25">
      <c r="A4" s="196"/>
      <c r="B4" s="208" t="s">
        <v>261</v>
      </c>
      <c r="C4" s="208" t="s">
        <v>262</v>
      </c>
      <c r="D4" s="208" t="s">
        <v>263</v>
      </c>
      <c r="E4" s="208" t="s">
        <v>264</v>
      </c>
      <c r="F4" s="199" t="s">
        <v>265</v>
      </c>
      <c r="G4" s="208" t="s">
        <v>266</v>
      </c>
      <c r="H4" s="202"/>
    </row>
    <row r="5" spans="1:8" ht="25.5" x14ac:dyDescent="0.25">
      <c r="A5" s="196"/>
      <c r="B5" s="195" t="s">
        <v>321</v>
      </c>
      <c r="C5" s="197" t="s">
        <v>325</v>
      </c>
      <c r="D5" s="199" t="s">
        <v>6</v>
      </c>
      <c r="E5" s="203">
        <v>1</v>
      </c>
      <c r="F5" s="200">
        <v>95.2</v>
      </c>
      <c r="G5" s="200">
        <f>E5*F5</f>
        <v>95.2</v>
      </c>
      <c r="H5" s="201"/>
    </row>
    <row r="6" spans="1:8" ht="18.75" customHeight="1" x14ac:dyDescent="0.25">
      <c r="A6" s="196"/>
      <c r="B6" s="195" t="s">
        <v>322</v>
      </c>
      <c r="C6" s="197" t="s">
        <v>326</v>
      </c>
      <c r="D6" s="193" t="s">
        <v>42</v>
      </c>
      <c r="E6" s="210">
        <v>0.35</v>
      </c>
      <c r="F6" s="205">
        <v>6.25</v>
      </c>
      <c r="G6" s="205">
        <f>E6*F6</f>
        <v>2.1875</v>
      </c>
      <c r="H6" s="201"/>
    </row>
    <row r="7" spans="1:8" ht="33" customHeight="1" x14ac:dyDescent="0.25">
      <c r="A7" s="196"/>
      <c r="B7" s="195" t="s">
        <v>323</v>
      </c>
      <c r="C7" s="197" t="s">
        <v>327</v>
      </c>
      <c r="D7" s="199" t="s">
        <v>329</v>
      </c>
      <c r="E7" s="211">
        <v>2E-3</v>
      </c>
      <c r="F7" s="205">
        <v>354.26</v>
      </c>
      <c r="G7" s="205">
        <f>E7*F7</f>
        <v>0.70852000000000004</v>
      </c>
      <c r="H7" s="201"/>
    </row>
    <row r="8" spans="1:8" ht="16.5" customHeight="1" x14ac:dyDescent="0.25">
      <c r="A8" s="196"/>
      <c r="B8" s="195" t="s">
        <v>324</v>
      </c>
      <c r="C8" s="197" t="s">
        <v>328</v>
      </c>
      <c r="D8" s="199" t="s">
        <v>42</v>
      </c>
      <c r="E8" s="203">
        <v>0.35</v>
      </c>
      <c r="F8" s="203">
        <v>2.41</v>
      </c>
      <c r="G8" s="200">
        <f>E8*F8</f>
        <v>0.84350000000000003</v>
      </c>
      <c r="H8" s="201"/>
    </row>
    <row r="9" spans="1:8" ht="15" x14ac:dyDescent="0.25">
      <c r="A9" s="196"/>
      <c r="B9" s="415"/>
      <c r="C9" s="416"/>
      <c r="D9" s="416"/>
      <c r="E9" s="416"/>
      <c r="F9" s="417"/>
      <c r="G9" s="203">
        <f>SUM(G5:G8)</f>
        <v>98.939520000000016</v>
      </c>
      <c r="H9" s="204"/>
    </row>
    <row r="11" spans="1:8" ht="25.5" x14ac:dyDescent="0.25">
      <c r="A11" s="196"/>
      <c r="B11" s="198" t="s">
        <v>319</v>
      </c>
      <c r="C11" s="197" t="s">
        <v>279</v>
      </c>
      <c r="D11" s="418" t="s">
        <v>6</v>
      </c>
      <c r="E11" s="418"/>
      <c r="F11" s="418"/>
      <c r="G11" s="418"/>
      <c r="H11" s="202"/>
    </row>
    <row r="12" spans="1:8" ht="25.5" x14ac:dyDescent="0.25">
      <c r="A12" s="196"/>
      <c r="B12" s="198" t="s">
        <v>261</v>
      </c>
      <c r="C12" s="198" t="s">
        <v>262</v>
      </c>
      <c r="D12" s="198" t="s">
        <v>263</v>
      </c>
      <c r="E12" s="198" t="s">
        <v>264</v>
      </c>
      <c r="F12" s="199" t="s">
        <v>265</v>
      </c>
      <c r="G12" s="198" t="s">
        <v>266</v>
      </c>
      <c r="H12" s="202"/>
    </row>
    <row r="13" spans="1:8" ht="16.5" customHeight="1" x14ac:dyDescent="0.25">
      <c r="A13" s="196"/>
      <c r="B13" s="199" t="s">
        <v>154</v>
      </c>
      <c r="C13" s="197" t="s">
        <v>273</v>
      </c>
      <c r="D13" s="199" t="s">
        <v>153</v>
      </c>
      <c r="E13" s="198">
        <v>1.1000000000000001</v>
      </c>
      <c r="F13" s="200">
        <v>15.333333333333334</v>
      </c>
      <c r="G13" s="200">
        <f>E13*F13</f>
        <v>16.866666666666667</v>
      </c>
      <c r="H13" s="201"/>
    </row>
    <row r="14" spans="1:8" ht="18.75" customHeight="1" x14ac:dyDescent="0.25">
      <c r="A14" s="196"/>
      <c r="B14" s="195" t="s">
        <v>276</v>
      </c>
      <c r="C14" s="192" t="s">
        <v>267</v>
      </c>
      <c r="D14" s="193" t="s">
        <v>83</v>
      </c>
      <c r="E14" s="194">
        <v>4</v>
      </c>
      <c r="F14" s="193">
        <v>1.22</v>
      </c>
      <c r="G14" s="205">
        <f>E14*F14</f>
        <v>4.88</v>
      </c>
      <c r="H14" s="201"/>
    </row>
    <row r="15" spans="1:8" ht="16.5" customHeight="1" x14ac:dyDescent="0.25">
      <c r="A15" s="196"/>
      <c r="B15" s="193" t="s">
        <v>277</v>
      </c>
      <c r="C15" s="192" t="s">
        <v>278</v>
      </c>
      <c r="D15" s="193" t="s">
        <v>83</v>
      </c>
      <c r="E15" s="195">
        <v>0.38</v>
      </c>
      <c r="F15" s="205">
        <v>35.44</v>
      </c>
      <c r="G15" s="205">
        <f>E15*F15</f>
        <v>13.4672</v>
      </c>
      <c r="H15" s="201"/>
    </row>
    <row r="16" spans="1:8" ht="16.5" customHeight="1" x14ac:dyDescent="0.25">
      <c r="A16" s="196"/>
      <c r="B16" s="199" t="s">
        <v>268</v>
      </c>
      <c r="C16" s="197" t="s">
        <v>269</v>
      </c>
      <c r="D16" s="199" t="s">
        <v>42</v>
      </c>
      <c r="E16" s="198">
        <v>0.4</v>
      </c>
      <c r="F16" s="198">
        <v>14.89</v>
      </c>
      <c r="G16" s="200">
        <f>E16*F16</f>
        <v>5.9560000000000004</v>
      </c>
      <c r="H16" s="201"/>
    </row>
    <row r="17" spans="1:8" ht="15.75" customHeight="1" x14ac:dyDescent="0.25">
      <c r="A17" s="196"/>
      <c r="B17" s="199" t="s">
        <v>270</v>
      </c>
      <c r="C17" s="197" t="s">
        <v>271</v>
      </c>
      <c r="D17" s="199" t="s">
        <v>42</v>
      </c>
      <c r="E17" s="198">
        <v>0.34</v>
      </c>
      <c r="F17" s="198">
        <v>11.78</v>
      </c>
      <c r="G17" s="200">
        <f>E17*F17</f>
        <v>4.0052000000000003</v>
      </c>
      <c r="H17" s="201"/>
    </row>
    <row r="18" spans="1:8" ht="15" x14ac:dyDescent="0.25">
      <c r="A18" s="196"/>
      <c r="B18" s="415"/>
      <c r="C18" s="416"/>
      <c r="D18" s="416"/>
      <c r="E18" s="416"/>
      <c r="F18" s="417"/>
      <c r="G18" s="203">
        <f>SUM(G13:G17)</f>
        <v>45.175066666666673</v>
      </c>
      <c r="H18" s="204"/>
    </row>
  </sheetData>
  <mergeCells count="5">
    <mergeCell ref="B18:F18"/>
    <mergeCell ref="D11:G11"/>
    <mergeCell ref="D3:G3"/>
    <mergeCell ref="B9:F9"/>
    <mergeCell ref="A1:H1"/>
  </mergeCells>
  <pageMargins left="0.51181102362204722" right="0.51181102362204722" top="0.98425196850393704" bottom="0.78740157480314965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workbookViewId="0">
      <selection activeCell="E35" sqref="E35"/>
    </sheetView>
  </sheetViews>
  <sheetFormatPr defaultRowHeight="12.75" x14ac:dyDescent="0.2"/>
  <cols>
    <col min="2" max="2" width="44.140625" bestFit="1" customWidth="1"/>
    <col min="3" max="3" width="20.140625" bestFit="1" customWidth="1"/>
    <col min="5" max="5" width="11.85546875" bestFit="1" customWidth="1"/>
    <col min="6" max="6" width="17.5703125" bestFit="1" customWidth="1"/>
    <col min="8" max="8" width="10.28515625" bestFit="1" customWidth="1"/>
    <col min="10" max="10" width="10.85546875" bestFit="1" customWidth="1"/>
    <col min="12" max="12" width="10.85546875" bestFit="1" customWidth="1"/>
    <col min="13" max="16" width="10.28515625" customWidth="1"/>
    <col min="18" max="18" width="11.28515625" bestFit="1" customWidth="1"/>
  </cols>
  <sheetData>
    <row r="1" spans="1:19" s="1" customFormat="1" ht="29.25" customHeight="1" x14ac:dyDescent="0.25">
      <c r="A1" s="420" t="s">
        <v>22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  <c r="P1" s="421"/>
      <c r="Q1" s="421"/>
      <c r="R1" s="422"/>
    </row>
    <row r="2" spans="1:19" s="1" customFormat="1" ht="21" customHeight="1" thickBot="1" x14ac:dyDescent="0.3">
      <c r="A2" s="423" t="s">
        <v>519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  <c r="Q2" s="424"/>
      <c r="R2" s="425"/>
    </row>
    <row r="3" spans="1:19" s="1" customFormat="1" ht="20.25" customHeight="1" thickBot="1" x14ac:dyDescent="0.3">
      <c r="A3" s="276"/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</row>
    <row r="4" spans="1:19" s="1" customFormat="1" ht="20.25" customHeight="1" x14ac:dyDescent="0.25">
      <c r="A4" s="355" t="s">
        <v>0</v>
      </c>
      <c r="B4" s="357" t="s">
        <v>1</v>
      </c>
      <c r="C4" s="362" t="s">
        <v>55</v>
      </c>
      <c r="D4" s="362" t="s">
        <v>14</v>
      </c>
      <c r="E4" s="364" t="s">
        <v>73</v>
      </c>
      <c r="F4" s="362" t="s">
        <v>67</v>
      </c>
      <c r="G4" s="359" t="s">
        <v>15</v>
      </c>
      <c r="H4" s="361"/>
      <c r="I4" s="359" t="s">
        <v>18</v>
      </c>
      <c r="J4" s="361"/>
      <c r="K4" s="359" t="s">
        <v>19</v>
      </c>
      <c r="L4" s="360"/>
      <c r="M4" s="359" t="s">
        <v>20</v>
      </c>
      <c r="N4" s="361"/>
      <c r="O4" s="359" t="s">
        <v>21</v>
      </c>
      <c r="P4" s="361"/>
      <c r="Q4" s="359" t="s">
        <v>30</v>
      </c>
      <c r="R4" s="419"/>
    </row>
    <row r="5" spans="1:19" s="1" customFormat="1" ht="14.25" customHeight="1" x14ac:dyDescent="0.25">
      <c r="A5" s="356"/>
      <c r="B5" s="358"/>
      <c r="C5" s="363"/>
      <c r="D5" s="363"/>
      <c r="E5" s="365"/>
      <c r="F5" s="363"/>
      <c r="G5" s="26" t="s">
        <v>14</v>
      </c>
      <c r="H5" s="26" t="s">
        <v>16</v>
      </c>
      <c r="I5" s="26" t="s">
        <v>14</v>
      </c>
      <c r="J5" s="26" t="s">
        <v>16</v>
      </c>
      <c r="K5" s="26" t="s">
        <v>14</v>
      </c>
      <c r="L5" s="34" t="s">
        <v>16</v>
      </c>
      <c r="M5" s="34"/>
      <c r="N5" s="34"/>
      <c r="O5" s="34"/>
      <c r="P5" s="34"/>
      <c r="Q5" s="26" t="s">
        <v>14</v>
      </c>
      <c r="R5" s="244" t="s">
        <v>16</v>
      </c>
    </row>
    <row r="6" spans="1:19" s="1" customFormat="1" ht="14.25" customHeight="1" x14ac:dyDescent="0.25">
      <c r="A6" s="277">
        <v>1</v>
      </c>
      <c r="B6" s="278" t="str">
        <f>'Orçamento Sintético'!C7</f>
        <v>SERVIÇOS PRELIMINARES</v>
      </c>
      <c r="C6" s="279">
        <f>'Orçamento Sintético'!G7</f>
        <v>6423.7000000000007</v>
      </c>
      <c r="D6" s="280">
        <f>C6/$C$21</f>
        <v>7.2864149387955907E-2</v>
      </c>
      <c r="E6" s="281">
        <f>C6*0.2522</f>
        <v>1620.0571400000001</v>
      </c>
      <c r="F6" s="282">
        <f>C6+E6</f>
        <v>8043.7571400000006</v>
      </c>
      <c r="G6" s="283">
        <v>1</v>
      </c>
      <c r="H6" s="282">
        <f>F6*G6</f>
        <v>8043.7571400000006</v>
      </c>
      <c r="I6" s="283"/>
      <c r="J6" s="282"/>
      <c r="K6" s="283"/>
      <c r="L6" s="282"/>
      <c r="M6" s="282"/>
      <c r="N6" s="282"/>
      <c r="O6" s="282"/>
      <c r="P6" s="282"/>
      <c r="Q6" s="283"/>
      <c r="R6" s="284"/>
      <c r="S6" s="10"/>
    </row>
    <row r="7" spans="1:19" s="1" customFormat="1" ht="15" customHeight="1" x14ac:dyDescent="0.25">
      <c r="A7" s="277">
        <v>2</v>
      </c>
      <c r="B7" s="278" t="str">
        <f>'Orçamento Sintético'!C12</f>
        <v>MOVIMENTAÇÃO DE TERRA</v>
      </c>
      <c r="C7" s="279">
        <f>'Orçamento Sintético'!G12</f>
        <v>1524.67</v>
      </c>
      <c r="D7" s="280">
        <f t="shared" ref="D7:D20" si="0">C7/$C$21</f>
        <v>1.7294360360436311E-2</v>
      </c>
      <c r="E7" s="281">
        <f t="shared" ref="E7:E20" si="1">C7*0.2522</f>
        <v>384.52177399999999</v>
      </c>
      <c r="F7" s="282">
        <f t="shared" ref="F7:F20" si="2">C7+E7</f>
        <v>1909.1917740000001</v>
      </c>
      <c r="G7" s="283">
        <v>0.5</v>
      </c>
      <c r="H7" s="282">
        <f t="shared" ref="H7:H8" si="3">F7*G7</f>
        <v>954.59588700000006</v>
      </c>
      <c r="I7" s="283">
        <v>0.5</v>
      </c>
      <c r="J7" s="282">
        <f t="shared" ref="J7:L11" si="4">$F7*I7</f>
        <v>954.59588700000006</v>
      </c>
      <c r="K7" s="283"/>
      <c r="L7" s="282"/>
      <c r="M7" s="282"/>
      <c r="N7" s="282"/>
      <c r="O7" s="282"/>
      <c r="P7" s="282"/>
      <c r="Q7" s="283"/>
      <c r="R7" s="284"/>
      <c r="S7" s="10"/>
    </row>
    <row r="8" spans="1:19" s="1" customFormat="1" ht="15" customHeight="1" x14ac:dyDescent="0.25">
      <c r="A8" s="277">
        <v>3</v>
      </c>
      <c r="B8" s="278" t="str">
        <f>'Orçamento Sintético'!C17</f>
        <v>INFRAESTRUTURA</v>
      </c>
      <c r="C8" s="279">
        <f>'Orçamento Sintético'!G17</f>
        <v>10388.210000000001</v>
      </c>
      <c r="D8" s="280">
        <f t="shared" si="0"/>
        <v>0.11783366055598135</v>
      </c>
      <c r="E8" s="281">
        <f t="shared" si="1"/>
        <v>2619.9065620000001</v>
      </c>
      <c r="F8" s="282">
        <f t="shared" si="2"/>
        <v>13008.116562000001</v>
      </c>
      <c r="G8" s="283">
        <v>0.3</v>
      </c>
      <c r="H8" s="282">
        <f t="shared" si="3"/>
        <v>3902.4349686</v>
      </c>
      <c r="I8" s="283">
        <v>0.7</v>
      </c>
      <c r="J8" s="282">
        <f t="shared" si="4"/>
        <v>9105.6815934000006</v>
      </c>
      <c r="K8" s="283"/>
      <c r="L8" s="282"/>
      <c r="M8" s="282"/>
      <c r="N8" s="282"/>
      <c r="O8" s="282"/>
      <c r="P8" s="282"/>
      <c r="Q8" s="283"/>
      <c r="R8" s="284"/>
      <c r="S8" s="10"/>
    </row>
    <row r="9" spans="1:19" s="1" customFormat="1" ht="15" customHeight="1" x14ac:dyDescent="0.25">
      <c r="A9" s="277">
        <v>4</v>
      </c>
      <c r="B9" s="278" t="str">
        <f>'Orçamento Sintético'!C27</f>
        <v>SUPERESTRUTURA</v>
      </c>
      <c r="C9" s="279">
        <f>'Orçamento Sintético'!G27</f>
        <v>22063.452399999998</v>
      </c>
      <c r="D9" s="280">
        <f t="shared" si="0"/>
        <v>0.25026615372568051</v>
      </c>
      <c r="E9" s="281">
        <f t="shared" si="1"/>
        <v>5564.4026952799995</v>
      </c>
      <c r="F9" s="282">
        <f t="shared" si="2"/>
        <v>27627.85509528</v>
      </c>
      <c r="G9" s="283"/>
      <c r="H9" s="282"/>
      <c r="I9" s="283">
        <v>0.3</v>
      </c>
      <c r="J9" s="282">
        <f t="shared" si="4"/>
        <v>8288.3565285839995</v>
      </c>
      <c r="K9" s="283">
        <v>0.35</v>
      </c>
      <c r="L9" s="282">
        <f t="shared" si="4"/>
        <v>9669.7492833479992</v>
      </c>
      <c r="M9" s="283">
        <v>0.35</v>
      </c>
      <c r="N9" s="282">
        <f t="shared" ref="N9:N15" si="5">F9*M9</f>
        <v>9669.7492833479992</v>
      </c>
      <c r="O9" s="282"/>
      <c r="P9" s="282"/>
      <c r="Q9" s="283"/>
      <c r="R9" s="284"/>
      <c r="S9" s="10"/>
    </row>
    <row r="10" spans="1:19" s="1" customFormat="1" ht="15" customHeight="1" x14ac:dyDescent="0.25">
      <c r="A10" s="277">
        <v>5</v>
      </c>
      <c r="B10" s="285" t="str">
        <f>'Orçamento Sintético'!C46</f>
        <v>ALVENARIA</v>
      </c>
      <c r="C10" s="279">
        <f>'Orçamento Sintético'!G46</f>
        <v>4200.33</v>
      </c>
      <c r="D10" s="280">
        <f t="shared" si="0"/>
        <v>4.7644421843908151E-2</v>
      </c>
      <c r="E10" s="281">
        <f t="shared" si="1"/>
        <v>1059.323226</v>
      </c>
      <c r="F10" s="282">
        <f t="shared" si="2"/>
        <v>5259.6532260000004</v>
      </c>
      <c r="G10" s="283"/>
      <c r="H10" s="282"/>
      <c r="I10" s="283">
        <v>0.1</v>
      </c>
      <c r="J10" s="282">
        <f>F10*I10</f>
        <v>525.96532260000004</v>
      </c>
      <c r="K10" s="283">
        <v>0.2</v>
      </c>
      <c r="L10" s="282">
        <f t="shared" si="4"/>
        <v>1051.9306452000001</v>
      </c>
      <c r="M10" s="283">
        <v>0.3</v>
      </c>
      <c r="N10" s="282">
        <f t="shared" si="5"/>
        <v>1577.8959678000001</v>
      </c>
      <c r="O10" s="283">
        <v>0.4</v>
      </c>
      <c r="P10" s="282">
        <f>F10*O10</f>
        <v>2103.8612904000001</v>
      </c>
      <c r="Q10" s="283"/>
      <c r="R10" s="284"/>
      <c r="S10" s="10"/>
    </row>
    <row r="11" spans="1:19" s="1" customFormat="1" ht="15" customHeight="1" x14ac:dyDescent="0.25">
      <c r="A11" s="277">
        <v>6</v>
      </c>
      <c r="B11" s="285" t="str">
        <f>'Orçamento Sintético'!C49</f>
        <v>REVESTIMENTO</v>
      </c>
      <c r="C11" s="279">
        <f>'Orçamento Sintético'!G49</f>
        <v>9990.35</v>
      </c>
      <c r="D11" s="280">
        <f t="shared" si="0"/>
        <v>0.11332072712579436</v>
      </c>
      <c r="E11" s="281">
        <f t="shared" si="1"/>
        <v>2519.5662699999998</v>
      </c>
      <c r="F11" s="282">
        <f t="shared" si="2"/>
        <v>12509.91627</v>
      </c>
      <c r="G11" s="283"/>
      <c r="H11" s="282"/>
      <c r="I11" s="283"/>
      <c r="J11" s="282"/>
      <c r="K11" s="283">
        <v>0.3</v>
      </c>
      <c r="L11" s="282">
        <f t="shared" si="4"/>
        <v>3752.9748809999996</v>
      </c>
      <c r="M11" s="283">
        <v>0.3</v>
      </c>
      <c r="N11" s="282">
        <f t="shared" si="5"/>
        <v>3752.9748809999996</v>
      </c>
      <c r="O11" s="283">
        <v>0.4</v>
      </c>
      <c r="P11" s="282">
        <f>F11*O11</f>
        <v>5003.9665080000004</v>
      </c>
      <c r="Q11" s="283"/>
      <c r="R11" s="284"/>
      <c r="S11" s="10"/>
    </row>
    <row r="12" spans="1:19" s="1" customFormat="1" ht="15" customHeight="1" x14ac:dyDescent="0.25">
      <c r="A12" s="277">
        <v>7</v>
      </c>
      <c r="B12" s="285" t="str">
        <f>'Orçamento Sintético'!C54</f>
        <v>PISO</v>
      </c>
      <c r="C12" s="279">
        <f>'Orçamento Sintético'!G54</f>
        <v>6341.5</v>
      </c>
      <c r="D12" s="280">
        <f t="shared" si="0"/>
        <v>7.19317532487075E-2</v>
      </c>
      <c r="E12" s="281">
        <f t="shared" si="1"/>
        <v>1599.3262999999999</v>
      </c>
      <c r="F12" s="282">
        <f t="shared" si="2"/>
        <v>7940.8262999999997</v>
      </c>
      <c r="G12" s="283"/>
      <c r="H12" s="282"/>
      <c r="I12" s="283"/>
      <c r="J12" s="282"/>
      <c r="K12" s="283">
        <v>0.5</v>
      </c>
      <c r="L12" s="282">
        <f>F12*K12</f>
        <v>3970.4131499999999</v>
      </c>
      <c r="M12" s="283">
        <v>0.5</v>
      </c>
      <c r="N12" s="282">
        <f t="shared" si="5"/>
        <v>3970.4131499999999</v>
      </c>
      <c r="O12" s="282"/>
      <c r="P12" s="282"/>
      <c r="Q12" s="283"/>
      <c r="R12" s="284"/>
      <c r="S12" s="10"/>
    </row>
    <row r="13" spans="1:19" s="1" customFormat="1" ht="15" customHeight="1" x14ac:dyDescent="0.25">
      <c r="A13" s="277">
        <v>8</v>
      </c>
      <c r="B13" s="285" t="str">
        <f>'Orçamento Sintético'!C61</f>
        <v>ESQUADRIAS</v>
      </c>
      <c r="C13" s="279">
        <f>'Orçamento Sintético'!G61</f>
        <v>3440.0699999999997</v>
      </c>
      <c r="D13" s="280">
        <f t="shared" si="0"/>
        <v>3.902077842754572E-2</v>
      </c>
      <c r="E13" s="281">
        <f t="shared" si="1"/>
        <v>867.58565399999986</v>
      </c>
      <c r="F13" s="282">
        <f t="shared" si="2"/>
        <v>4307.6556539999992</v>
      </c>
      <c r="G13" s="283"/>
      <c r="H13" s="282"/>
      <c r="I13" s="283"/>
      <c r="J13" s="282"/>
      <c r="K13" s="283"/>
      <c r="L13" s="282"/>
      <c r="M13" s="283">
        <v>0.3</v>
      </c>
      <c r="N13" s="282">
        <f t="shared" si="5"/>
        <v>1292.2966961999998</v>
      </c>
      <c r="O13" s="283">
        <v>0.3</v>
      </c>
      <c r="P13" s="282">
        <f>F13*O13</f>
        <v>1292.2966961999998</v>
      </c>
      <c r="Q13" s="283">
        <v>0.4</v>
      </c>
      <c r="R13" s="284">
        <f>F13*Q13</f>
        <v>1723.0622615999998</v>
      </c>
      <c r="S13" s="10"/>
    </row>
    <row r="14" spans="1:19" s="1" customFormat="1" ht="15" customHeight="1" x14ac:dyDescent="0.25">
      <c r="A14" s="277">
        <v>9</v>
      </c>
      <c r="B14" s="285" t="str">
        <f>'Orçamento Sintético'!C70</f>
        <v>INSTALAÇÕES HIDROSSANITÁRIAS E PLUVIAIS</v>
      </c>
      <c r="C14" s="279">
        <f>'Orçamento Sintético'!G70</f>
        <v>2003.37</v>
      </c>
      <c r="D14" s="280">
        <f t="shared" si="0"/>
        <v>2.2724263424404815E-2</v>
      </c>
      <c r="E14" s="281">
        <f t="shared" si="1"/>
        <v>505.24991399999993</v>
      </c>
      <c r="F14" s="282">
        <f t="shared" si="2"/>
        <v>2508.6199139999999</v>
      </c>
      <c r="G14" s="283"/>
      <c r="H14" s="282"/>
      <c r="I14" s="283"/>
      <c r="J14" s="282"/>
      <c r="K14" s="283">
        <v>0.3</v>
      </c>
      <c r="L14" s="282">
        <f>F14*K14</f>
        <v>752.5859741999999</v>
      </c>
      <c r="M14" s="283">
        <v>0.3</v>
      </c>
      <c r="N14" s="282">
        <f t="shared" si="5"/>
        <v>752.5859741999999</v>
      </c>
      <c r="O14" s="283">
        <v>0.4</v>
      </c>
      <c r="P14" s="282">
        <f>F14*O14</f>
        <v>1003.4479656</v>
      </c>
      <c r="Q14" s="283"/>
      <c r="R14" s="284"/>
      <c r="S14" s="10"/>
    </row>
    <row r="15" spans="1:19" s="1" customFormat="1" ht="15" customHeight="1" x14ac:dyDescent="0.25">
      <c r="A15" s="277">
        <v>10</v>
      </c>
      <c r="B15" s="285" t="str">
        <f>'Orçamento Sintético'!C86</f>
        <v>INSTALAÇÕES ELÉTRICAS</v>
      </c>
      <c r="C15" s="279">
        <f>'Orçamento Sintético'!G86</f>
        <v>4054.7000000000003</v>
      </c>
      <c r="D15" s="280">
        <f t="shared" si="0"/>
        <v>4.5992538026891794E-2</v>
      </c>
      <c r="E15" s="281">
        <f t="shared" si="1"/>
        <v>1022.59534</v>
      </c>
      <c r="F15" s="282">
        <f t="shared" si="2"/>
        <v>5077.2953400000006</v>
      </c>
      <c r="G15" s="283"/>
      <c r="H15" s="282"/>
      <c r="I15" s="283"/>
      <c r="J15" s="282"/>
      <c r="K15" s="283">
        <v>0.3</v>
      </c>
      <c r="L15" s="282">
        <f>F15*K15</f>
        <v>1523.1886020000002</v>
      </c>
      <c r="M15" s="283">
        <v>0.3</v>
      </c>
      <c r="N15" s="282">
        <f t="shared" si="5"/>
        <v>1523.1886020000002</v>
      </c>
      <c r="O15" s="283">
        <v>0.4</v>
      </c>
      <c r="P15" s="282">
        <f>F15*O15</f>
        <v>2030.9181360000002</v>
      </c>
      <c r="Q15" s="283"/>
      <c r="R15" s="284"/>
      <c r="S15" s="10"/>
    </row>
    <row r="16" spans="1:19" s="1" customFormat="1" ht="15" customHeight="1" x14ac:dyDescent="0.25">
      <c r="A16" s="277">
        <v>11</v>
      </c>
      <c r="B16" s="285" t="str">
        <f>'Orçamento Sintético'!C101</f>
        <v>IMPERMEABILIZAÇÃO</v>
      </c>
      <c r="C16" s="279">
        <f>'Orçamento Sintético'!G101</f>
        <v>3243.11</v>
      </c>
      <c r="D16" s="280">
        <f t="shared" si="0"/>
        <v>3.6786657459341759E-2</v>
      </c>
      <c r="E16" s="281">
        <f t="shared" si="1"/>
        <v>817.91234199999997</v>
      </c>
      <c r="F16" s="282">
        <f t="shared" si="2"/>
        <v>4061.0223420000002</v>
      </c>
      <c r="G16" s="283"/>
      <c r="H16" s="282"/>
      <c r="I16" s="283"/>
      <c r="J16" s="282"/>
      <c r="K16" s="283">
        <v>0.3</v>
      </c>
      <c r="L16" s="282">
        <f>F16*K16</f>
        <v>1218.3067026000001</v>
      </c>
      <c r="M16" s="282"/>
      <c r="N16" s="282"/>
      <c r="O16" s="282"/>
      <c r="P16" s="282"/>
      <c r="Q16" s="283">
        <v>0.7</v>
      </c>
      <c r="R16" s="284">
        <f>F16*Q16</f>
        <v>2842.7156393999999</v>
      </c>
      <c r="S16" s="10"/>
    </row>
    <row r="17" spans="1:19" s="1" customFormat="1" ht="15" customHeight="1" x14ac:dyDescent="0.25">
      <c r="A17" s="277">
        <v>12</v>
      </c>
      <c r="B17" s="285" t="str">
        <f>'Orçamento Sintético'!C106</f>
        <v>COBERTA</v>
      </c>
      <c r="C17" s="279">
        <f>'Orçamento Sintético'!G106</f>
        <v>7907.1100000000006</v>
      </c>
      <c r="D17" s="280">
        <f t="shared" si="0"/>
        <v>8.9690496795771915E-2</v>
      </c>
      <c r="E17" s="281">
        <f t="shared" si="1"/>
        <v>1994.1731420000001</v>
      </c>
      <c r="F17" s="282">
        <f t="shared" si="2"/>
        <v>9901.2831420000002</v>
      </c>
      <c r="G17" s="283"/>
      <c r="H17" s="282"/>
      <c r="I17" s="283"/>
      <c r="J17" s="282"/>
      <c r="K17" s="283"/>
      <c r="L17" s="282"/>
      <c r="M17" s="283">
        <v>0.3</v>
      </c>
      <c r="N17" s="282">
        <f>F17*M17</f>
        <v>2970.3849426000002</v>
      </c>
      <c r="O17" s="283">
        <v>0.4</v>
      </c>
      <c r="P17" s="282">
        <f>O17*F17</f>
        <v>3960.5132568000004</v>
      </c>
      <c r="Q17" s="283">
        <v>0.3</v>
      </c>
      <c r="R17" s="284">
        <f>F17*Q17</f>
        <v>2970.3849426000002</v>
      </c>
      <c r="S17" s="10"/>
    </row>
    <row r="18" spans="1:19" s="1" customFormat="1" ht="15" customHeight="1" x14ac:dyDescent="0.25">
      <c r="A18" s="277">
        <v>13</v>
      </c>
      <c r="B18" s="278" t="str">
        <f>'Orçamento Sintético'!C112</f>
        <v>PINTURA</v>
      </c>
      <c r="C18" s="279">
        <f>'Orçamento Sintético'!G112</f>
        <v>2071.6</v>
      </c>
      <c r="D18" s="280">
        <f t="shared" si="0"/>
        <v>2.3498197592055892E-2</v>
      </c>
      <c r="E18" s="281">
        <f t="shared" si="1"/>
        <v>522.45751999999993</v>
      </c>
      <c r="F18" s="282">
        <f t="shared" si="2"/>
        <v>2594.0575199999998</v>
      </c>
      <c r="G18" s="283"/>
      <c r="H18" s="282"/>
      <c r="I18" s="283"/>
      <c r="J18" s="282"/>
      <c r="K18" s="283"/>
      <c r="L18" s="282"/>
      <c r="M18" s="282"/>
      <c r="N18" s="282"/>
      <c r="O18" s="283">
        <v>0.5</v>
      </c>
      <c r="P18" s="282">
        <f>F18*O18</f>
        <v>1297.0287599999999</v>
      </c>
      <c r="Q18" s="283">
        <v>0.5</v>
      </c>
      <c r="R18" s="284">
        <f>F18*Q18</f>
        <v>1297.0287599999999</v>
      </c>
      <c r="S18" s="10"/>
    </row>
    <row r="19" spans="1:19" s="1" customFormat="1" ht="15" customHeight="1" x14ac:dyDescent="0.25">
      <c r="A19" s="277">
        <v>14</v>
      </c>
      <c r="B19" s="278" t="str">
        <f>'Orçamento Sintético'!C121</f>
        <v>FORRO</v>
      </c>
      <c r="C19" s="279">
        <f>'Orçamento Sintético'!G121</f>
        <v>1760.67</v>
      </c>
      <c r="D19" s="280">
        <f t="shared" si="0"/>
        <v>1.9971312779689637E-2</v>
      </c>
      <c r="E19" s="281">
        <f t="shared" si="1"/>
        <v>444.04097400000001</v>
      </c>
      <c r="F19" s="282">
        <f t="shared" si="2"/>
        <v>2204.7109740000001</v>
      </c>
      <c r="G19" s="283"/>
      <c r="H19" s="282"/>
      <c r="I19" s="283"/>
      <c r="J19" s="282"/>
      <c r="K19" s="283"/>
      <c r="L19" s="282"/>
      <c r="M19" s="283">
        <v>0.5</v>
      </c>
      <c r="N19" s="282">
        <f>F19*M19</f>
        <v>1102.355487</v>
      </c>
      <c r="O19" s="283">
        <v>0.5</v>
      </c>
      <c r="P19" s="282">
        <f>F19*O19</f>
        <v>1102.355487</v>
      </c>
      <c r="Q19" s="283"/>
      <c r="R19" s="284"/>
      <c r="S19" s="10"/>
    </row>
    <row r="20" spans="1:19" s="1" customFormat="1" ht="15" customHeight="1" thickBot="1" x14ac:dyDescent="0.3">
      <c r="A20" s="277">
        <v>15</v>
      </c>
      <c r="B20" s="278" t="str">
        <f>'Orçamento Sintético'!C124</f>
        <v>SERVIÇOS COMPLEMENTARES</v>
      </c>
      <c r="C20" s="279">
        <f>'Orçamento Sintético'!G124</f>
        <v>2747.1107999999999</v>
      </c>
      <c r="D20" s="280">
        <f t="shared" si="0"/>
        <v>3.1160529245834494E-2</v>
      </c>
      <c r="E20" s="281">
        <f t="shared" si="1"/>
        <v>692.82134375999988</v>
      </c>
      <c r="F20" s="282">
        <f t="shared" si="2"/>
        <v>3439.9321437599997</v>
      </c>
      <c r="G20" s="283"/>
      <c r="H20" s="282"/>
      <c r="I20" s="283"/>
      <c r="J20" s="282"/>
      <c r="K20" s="283"/>
      <c r="L20" s="282"/>
      <c r="M20" s="282"/>
      <c r="N20" s="282"/>
      <c r="O20" s="282"/>
      <c r="P20" s="282"/>
      <c r="Q20" s="283">
        <v>1</v>
      </c>
      <c r="R20" s="284">
        <f>F20*Q20</f>
        <v>3439.9321437599997</v>
      </c>
      <c r="S20" s="10"/>
    </row>
    <row r="21" spans="1:19" s="1" customFormat="1" ht="15" customHeight="1" x14ac:dyDescent="0.25">
      <c r="A21" s="286"/>
      <c r="B21" s="27" t="s">
        <v>12</v>
      </c>
      <c r="C21" s="28">
        <f>SUM(C6:C20)</f>
        <v>88159.953199999989</v>
      </c>
      <c r="D21" s="76">
        <f>SUM(D6:D20)</f>
        <v>1</v>
      </c>
      <c r="E21" s="29">
        <f>SUM(E6:E20)</f>
        <v>22233.940197039996</v>
      </c>
      <c r="F21" s="30">
        <f>SUM(F6:F20)</f>
        <v>110393.89339704</v>
      </c>
      <c r="G21" s="239">
        <f>H21/$F$21</f>
        <v>0.11686142773496846</v>
      </c>
      <c r="H21" s="240">
        <f>SUM(H6:H20)</f>
        <v>12900.787995600002</v>
      </c>
      <c r="I21" s="239">
        <f>J21/$F$21</f>
        <v>0.17097503087150009</v>
      </c>
      <c r="J21" s="240">
        <f>SUM(J6:J20)</f>
        <v>18874.599331584002</v>
      </c>
      <c r="K21" s="239">
        <f>L21/$F$21</f>
        <v>0.19873517060805337</v>
      </c>
      <c r="L21" s="240">
        <f>SUM(L6:L20)</f>
        <v>21939.149238348</v>
      </c>
      <c r="M21" s="239">
        <f>N21/$F$21</f>
        <v>0.24106265451148173</v>
      </c>
      <c r="N21" s="240">
        <f>SUM(N6:N20)</f>
        <v>26611.844984147996</v>
      </c>
      <c r="O21" s="239">
        <f>P21/$F$21</f>
        <v>0.16118996760084492</v>
      </c>
      <c r="P21" s="240">
        <f>SUM(P6:P20)</f>
        <v>17794.388100000004</v>
      </c>
      <c r="Q21" s="239">
        <f>R21/$F$21</f>
        <v>0.1111757486731515</v>
      </c>
      <c r="R21" s="245">
        <f>SUM(R6:R20)</f>
        <v>12273.123747359998</v>
      </c>
    </row>
    <row r="22" spans="1:19" s="1" customFormat="1" ht="15" customHeight="1" thickBot="1" x14ac:dyDescent="0.3">
      <c r="A22" s="287"/>
      <c r="B22" s="31" t="s">
        <v>17</v>
      </c>
      <c r="C22" s="32"/>
      <c r="D22" s="32"/>
      <c r="E22" s="33"/>
      <c r="F22" s="241"/>
      <c r="G22" s="242">
        <f>H22/$F$21</f>
        <v>0.11686142773496846</v>
      </c>
      <c r="H22" s="243">
        <f>H21</f>
        <v>12900.787995600002</v>
      </c>
      <c r="I22" s="242">
        <f>J22/$F$21</f>
        <v>0.28783645860646856</v>
      </c>
      <c r="J22" s="243">
        <f>J21+H22</f>
        <v>31775.387327184006</v>
      </c>
      <c r="K22" s="242">
        <f>L22/$F$21</f>
        <v>0.48657162921452191</v>
      </c>
      <c r="L22" s="243">
        <f>L21+J22</f>
        <v>53714.536565532006</v>
      </c>
      <c r="M22" s="242">
        <f>N22/$F$21</f>
        <v>0.72763428372600358</v>
      </c>
      <c r="N22" s="243">
        <f>N21+L22</f>
        <v>80326.381549679994</v>
      </c>
      <c r="O22" s="242">
        <f>P22/$F$21</f>
        <v>0.88882425132684861</v>
      </c>
      <c r="P22" s="243">
        <f>P21+N22</f>
        <v>98120.769649680005</v>
      </c>
      <c r="Q22" s="242">
        <f>R22/$F$21</f>
        <v>1</v>
      </c>
      <c r="R22" s="246">
        <f>R21+P22</f>
        <v>110393.89339704</v>
      </c>
    </row>
  </sheetData>
  <mergeCells count="14">
    <mergeCell ref="K4:L4"/>
    <mergeCell ref="Q4:R4"/>
    <mergeCell ref="M4:N4"/>
    <mergeCell ref="O4:P4"/>
    <mergeCell ref="A1:R1"/>
    <mergeCell ref="A2:R2"/>
    <mergeCell ref="A4:A5"/>
    <mergeCell ref="B4:B5"/>
    <mergeCell ref="C4:C5"/>
    <mergeCell ref="D4:D5"/>
    <mergeCell ref="E4:E5"/>
    <mergeCell ref="F4:F5"/>
    <mergeCell ref="G4:H4"/>
    <mergeCell ref="I4:J4"/>
  </mergeCells>
  <pageMargins left="0.51181102362204722" right="0.51181102362204722" top="0.98425196850393704" bottom="0.78740157480314965" header="0.31496062992125984" footer="0.31496062992125984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 Resumo</vt:lpstr>
      <vt:lpstr>Orçamento Sintético</vt:lpstr>
      <vt:lpstr>Memória de Cálculo</vt:lpstr>
      <vt:lpstr>Composição do IFPB</vt:lpstr>
      <vt:lpstr>Cronograma</vt:lpstr>
      <vt:lpstr>'Composição do IFPB'!Area_de_impressao</vt:lpstr>
      <vt:lpstr>Cronograma!Area_de_impressao</vt:lpstr>
      <vt:lpstr>'Memória de Cálculo'!Area_de_impressao</vt:lpstr>
      <vt:lpstr>'Orçamento Resumo'!Area_de_impressao</vt:lpstr>
      <vt:lpstr>'Orçamento Sintético'!Area_de_impressao</vt:lpstr>
      <vt:lpstr>'Orçamento Resumo'!Titulos_de_impressao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2018-06-21T17:26:49Z</cp:lastPrinted>
  <dcterms:created xsi:type="dcterms:W3CDTF">2007-09-28T23:20:37Z</dcterms:created>
  <dcterms:modified xsi:type="dcterms:W3CDTF">2018-09-18T14:27:49Z</dcterms:modified>
</cp:coreProperties>
</file>